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BAF2" lockStructure="1" lockWindows="1"/>
  <bookViews>
    <workbookView xWindow="150" yWindow="-15" windowWidth="18390" windowHeight="11250"/>
  </bookViews>
  <sheets>
    <sheet name="Input" sheetId="4" r:id="rId1"/>
    <sheet name="Overview" sheetId="1" state="hidden" r:id="rId2"/>
    <sheet name="Overview2" sheetId="8" state="hidden" r:id="rId3"/>
    <sheet name="List of chemicals" sheetId="2" state="hidden" r:id="rId4"/>
    <sheet name="Field weeds" sheetId="3" state="hidden" r:id="rId5"/>
    <sheet name="Neophytes" sheetId="5" state="hidden" r:id="rId6"/>
    <sheet name="Dermatitis" sheetId="6" state="hidden" r:id="rId7"/>
    <sheet name="unique lists" sheetId="7" state="hidden" r:id="rId8"/>
  </sheets>
  <definedNames>
    <definedName name="_xlnm._FilterDatabase" localSheetId="6" hidden="1">Dermatitis!$A$1:$D$9</definedName>
    <definedName name="_xlnm._FilterDatabase" localSheetId="4" hidden="1">'Field weeds'!$A$1:$D$57</definedName>
    <definedName name="_xlnm._FilterDatabase" localSheetId="0" hidden="1">Input!$Q$3:$Q$143</definedName>
    <definedName name="_xlnm._FilterDatabase" localSheetId="5" hidden="1">Neophytes!$A$1:$E$125</definedName>
    <definedName name="_xlnm._FilterDatabase" localSheetId="1" hidden="1">Overview!$A$1:$J$701</definedName>
    <definedName name="_xlnm._FilterDatabase" localSheetId="2" hidden="1">Overview2!$A$1:$B$1047</definedName>
    <definedName name="_xlnm._FilterDatabase" localSheetId="7" hidden="1">'unique lists'!#REF!</definedName>
    <definedName name="_xlnm.Extract" localSheetId="0">Input!#REF!</definedName>
    <definedName name="_xlnm.Extract" localSheetId="1">Overview!$L:$L</definedName>
    <definedName name="_xlnm.Extract" localSheetId="2">Overview2!$M$1:$N$1</definedName>
    <definedName name="_xlnm.Extract" localSheetId="7">'unique lists'!$B$3</definedName>
    <definedName name="_xlnm.Print_Area" localSheetId="0">Input!$A$4:$B$15</definedName>
    <definedName name="_xlnm.Print_Area" localSheetId="3">'List of chemicals'!$B$1:$B$118</definedName>
    <definedName name="_xlnm.Print_Area" localSheetId="1">Overview!$A$1:$G$591</definedName>
    <definedName name="_xlnm.Print_Area" localSheetId="2">Overview2!$B$1:$H$590</definedName>
  </definedNames>
  <calcPr calcId="145621"/>
</workbook>
</file>

<file path=xl/calcChain.xml><?xml version="1.0" encoding="utf-8"?>
<calcChain xmlns="http://schemas.openxmlformats.org/spreadsheetml/2006/main">
  <c r="D12" i="4" l="1"/>
  <c r="D7" i="4" s="1"/>
  <c r="B12" i="4"/>
  <c r="A14" i="4" s="1"/>
  <c r="A13" i="4" l="1"/>
  <c r="B9" i="4"/>
  <c r="B7" i="4"/>
  <c r="C668" i="8" l="1"/>
  <c r="C667" i="8"/>
  <c r="C666" i="8"/>
  <c r="C665" i="8"/>
  <c r="C664" i="8"/>
  <c r="C663" i="8"/>
  <c r="C662" i="8"/>
  <c r="C661" i="8"/>
  <c r="C660" i="8"/>
  <c r="C659" i="8"/>
  <c r="C658" i="8"/>
  <c r="C657" i="8"/>
  <c r="C656" i="8"/>
  <c r="C655" i="8"/>
  <c r="C654" i="8"/>
  <c r="C653" i="8"/>
  <c r="C652" i="8"/>
  <c r="C651" i="8"/>
  <c r="C650" i="8"/>
  <c r="C649" i="8"/>
  <c r="C648" i="8"/>
  <c r="C647" i="8"/>
  <c r="C646" i="8"/>
  <c r="C645" i="8"/>
  <c r="C644" i="8"/>
  <c r="C643" i="8"/>
  <c r="C642" i="8"/>
  <c r="C641" i="8"/>
  <c r="C640" i="8"/>
  <c r="C639" i="8"/>
  <c r="C638" i="8"/>
  <c r="C637" i="8"/>
  <c r="C636" i="8"/>
  <c r="C635" i="8"/>
  <c r="C634" i="8"/>
  <c r="C633" i="8"/>
  <c r="C632" i="8"/>
  <c r="C631" i="8"/>
  <c r="C630" i="8"/>
  <c r="C629" i="8"/>
  <c r="C628" i="8"/>
  <c r="C627" i="8"/>
  <c r="C626" i="8"/>
  <c r="C625" i="8"/>
  <c r="C624" i="8"/>
  <c r="C623" i="8"/>
  <c r="C622" i="8"/>
  <c r="C621" i="8"/>
  <c r="C620" i="8"/>
  <c r="C619" i="8"/>
  <c r="C618" i="8"/>
  <c r="C617" i="8"/>
  <c r="C616" i="8"/>
  <c r="C615" i="8"/>
  <c r="C614" i="8"/>
  <c r="C613" i="8"/>
  <c r="C612" i="8"/>
  <c r="C611" i="8"/>
  <c r="C610" i="8"/>
  <c r="C609" i="8"/>
  <c r="C608" i="8"/>
  <c r="C607" i="8"/>
  <c r="C606" i="8"/>
  <c r="C605" i="8"/>
  <c r="C604" i="8"/>
  <c r="C603" i="8"/>
  <c r="C602" i="8"/>
  <c r="C601" i="8"/>
  <c r="C600" i="8"/>
  <c r="C599" i="8"/>
  <c r="C598" i="8"/>
  <c r="C597" i="8"/>
  <c r="C596" i="8"/>
  <c r="C595" i="8"/>
  <c r="C594" i="8"/>
  <c r="C593" i="8"/>
  <c r="C592" i="8"/>
  <c r="C591" i="8"/>
  <c r="C590" i="8"/>
  <c r="C589" i="8"/>
  <c r="C588" i="8"/>
  <c r="C587" i="8"/>
  <c r="C586" i="8"/>
  <c r="C585" i="8"/>
  <c r="C584" i="8"/>
  <c r="C583" i="8"/>
  <c r="C582" i="8"/>
  <c r="C581" i="8"/>
  <c r="C580" i="8"/>
  <c r="C579" i="8"/>
  <c r="C578" i="8"/>
  <c r="C577" i="8"/>
  <c r="C576" i="8"/>
  <c r="C575" i="8"/>
  <c r="C574" i="8"/>
  <c r="C573" i="8"/>
  <c r="C572" i="8"/>
  <c r="C571" i="8"/>
  <c r="C570" i="8"/>
  <c r="C569" i="8"/>
  <c r="C568" i="8"/>
  <c r="C567" i="8"/>
  <c r="C566" i="8"/>
  <c r="C565" i="8"/>
  <c r="C564" i="8"/>
  <c r="C563" i="8"/>
  <c r="C562" i="8"/>
  <c r="C561" i="8"/>
  <c r="C560" i="8"/>
  <c r="C559" i="8"/>
  <c r="C558" i="8"/>
  <c r="C557" i="8"/>
  <c r="C556" i="8"/>
  <c r="C555" i="8"/>
  <c r="C554" i="8"/>
  <c r="C553" i="8"/>
  <c r="C552" i="8"/>
  <c r="C551" i="8"/>
  <c r="C550" i="8"/>
  <c r="C549" i="8"/>
  <c r="C548" i="8"/>
  <c r="C547" i="8"/>
  <c r="C546" i="8"/>
  <c r="C545" i="8"/>
  <c r="C544" i="8"/>
  <c r="C543" i="8"/>
  <c r="C542" i="8"/>
  <c r="C541" i="8"/>
  <c r="C540" i="8"/>
  <c r="C539" i="8"/>
  <c r="C538" i="8"/>
  <c r="C537" i="8"/>
  <c r="C536" i="8"/>
  <c r="C535" i="8"/>
  <c r="C534" i="8"/>
  <c r="C533" i="8"/>
  <c r="C532" i="8"/>
  <c r="C531" i="8"/>
  <c r="C530" i="8"/>
  <c r="C529" i="8"/>
  <c r="C528" i="8"/>
  <c r="C527" i="8"/>
  <c r="C526" i="8"/>
  <c r="C525" i="8"/>
  <c r="C524" i="8"/>
  <c r="C523" i="8"/>
  <c r="C522" i="8"/>
  <c r="C521" i="8"/>
  <c r="C520" i="8"/>
  <c r="C519" i="8"/>
  <c r="C518" i="8"/>
  <c r="C517" i="8"/>
  <c r="C516" i="8"/>
  <c r="C515" i="8"/>
  <c r="C514" i="8"/>
  <c r="C513" i="8"/>
  <c r="C512" i="8"/>
  <c r="C511" i="8"/>
  <c r="C510" i="8"/>
  <c r="C509" i="8"/>
  <c r="C508" i="8"/>
  <c r="C507" i="8"/>
  <c r="C506" i="8"/>
  <c r="C505" i="8"/>
  <c r="C504" i="8"/>
  <c r="C503" i="8"/>
  <c r="C502" i="8"/>
  <c r="C501" i="8"/>
  <c r="C500" i="8"/>
  <c r="C499" i="8"/>
  <c r="C498" i="8"/>
  <c r="C497" i="8"/>
  <c r="C496" i="8"/>
  <c r="C495" i="8"/>
  <c r="C494" i="8"/>
  <c r="C493" i="8"/>
  <c r="C492" i="8"/>
  <c r="C491" i="8"/>
  <c r="C490" i="8"/>
  <c r="C489" i="8"/>
  <c r="C488" i="8"/>
  <c r="C487" i="8"/>
  <c r="C486" i="8"/>
  <c r="C485" i="8"/>
  <c r="C484" i="8"/>
  <c r="C483" i="8"/>
  <c r="C482" i="8"/>
  <c r="C481" i="8"/>
  <c r="C480" i="8"/>
  <c r="C479" i="8"/>
  <c r="C478" i="8"/>
  <c r="C477" i="8"/>
  <c r="C476" i="8"/>
  <c r="C475" i="8"/>
  <c r="C474" i="8"/>
  <c r="C473" i="8"/>
  <c r="C472" i="8"/>
  <c r="C471" i="8"/>
  <c r="C470" i="8"/>
  <c r="C469" i="8"/>
  <c r="C468" i="8"/>
  <c r="C467" i="8"/>
  <c r="C466" i="8"/>
  <c r="C465" i="8"/>
  <c r="C464" i="8"/>
  <c r="C463" i="8"/>
  <c r="C462" i="8"/>
  <c r="C461"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C427" i="8"/>
  <c r="C426" i="8"/>
  <c r="C425" i="8"/>
  <c r="C424" i="8"/>
  <c r="C423" i="8"/>
  <c r="C422" i="8"/>
  <c r="C421" i="8"/>
  <c r="C420" i="8"/>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N3" i="4"/>
  <c r="P3" i="4"/>
  <c r="M4" i="4" l="1"/>
  <c r="O3" i="4"/>
  <c r="M5" i="4" l="1"/>
  <c r="P4" i="4"/>
  <c r="N4" i="4"/>
  <c r="Q3" i="4"/>
  <c r="O4" i="4"/>
  <c r="M6" i="4" l="1"/>
  <c r="N5" i="4"/>
  <c r="P5" i="4"/>
  <c r="L17" i="4"/>
  <c r="L16" i="4"/>
  <c r="K17" i="4"/>
  <c r="K16" i="4"/>
  <c r="J17" i="4"/>
  <c r="J16" i="4"/>
  <c r="L6" i="4"/>
  <c r="K6" i="4"/>
  <c r="J6" i="4"/>
  <c r="I6" i="4"/>
  <c r="H6" i="4"/>
  <c r="G6" i="4"/>
  <c r="F6" i="4"/>
  <c r="Q4" i="4"/>
  <c r="O5" i="4"/>
  <c r="N6" i="4" l="1"/>
  <c r="P6" i="4"/>
  <c r="M7" i="4"/>
  <c r="L4" i="4"/>
  <c r="K4" i="4"/>
  <c r="J4" i="4"/>
  <c r="I4" i="4"/>
  <c r="H4" i="4"/>
  <c r="G4" i="4"/>
  <c r="F4" i="4"/>
  <c r="J12" i="4"/>
  <c r="K12" i="4"/>
  <c r="L12" i="4"/>
  <c r="J10" i="4"/>
  <c r="K10" i="4"/>
  <c r="L10" i="4"/>
  <c r="L9" i="4"/>
  <c r="K9" i="4"/>
  <c r="J9" i="4"/>
  <c r="L8" i="4"/>
  <c r="K8" i="4"/>
  <c r="K7" i="4"/>
  <c r="J7" i="4"/>
  <c r="J8" i="4"/>
  <c r="L7" i="4"/>
  <c r="Q5" i="4"/>
  <c r="L5" i="4"/>
  <c r="O6" i="4"/>
  <c r="J5" i="4"/>
  <c r="K5" i="4"/>
  <c r="P7" i="4" l="1"/>
  <c r="N7" i="4"/>
  <c r="M8" i="4"/>
  <c r="L13" i="4"/>
  <c r="L19" i="4"/>
  <c r="K19" i="4"/>
  <c r="K13" i="4"/>
  <c r="J19" i="4"/>
  <c r="J13" i="4"/>
  <c r="Q6" i="4"/>
  <c r="O7" i="4"/>
  <c r="N8" i="4" l="1"/>
  <c r="P8" i="4"/>
  <c r="M9" i="4"/>
  <c r="Q7" i="4"/>
  <c r="O8" i="4"/>
  <c r="N9" i="4" l="1"/>
  <c r="P9" i="4"/>
  <c r="M10" i="4"/>
  <c r="C9" i="6"/>
  <c r="C8" i="6"/>
  <c r="C7" i="6"/>
  <c r="C6" i="6"/>
  <c r="C5" i="6"/>
  <c r="C4" i="6"/>
  <c r="C3" i="6"/>
  <c r="C2" i="6"/>
  <c r="D8" i="6"/>
  <c r="D7" i="6"/>
  <c r="D2" i="6"/>
  <c r="D3" i="6"/>
  <c r="D4" i="6"/>
  <c r="D5" i="6"/>
  <c r="D6" i="6"/>
  <c r="D9" i="6"/>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D33" i="3"/>
  <c r="D2" i="5"/>
  <c r="E2" i="5"/>
  <c r="D3" i="5"/>
  <c r="E3" i="5"/>
  <c r="D4" i="5"/>
  <c r="E4" i="5"/>
  <c r="D5" i="5"/>
  <c r="E5" i="5"/>
  <c r="D6" i="5"/>
  <c r="E6" i="5"/>
  <c r="D7" i="5"/>
  <c r="E7" i="5"/>
  <c r="D8" i="5"/>
  <c r="E8" i="5"/>
  <c r="D9" i="5"/>
  <c r="E9" i="5"/>
  <c r="D10" i="5"/>
  <c r="E10" i="5"/>
  <c r="D11" i="5"/>
  <c r="E11" i="5"/>
  <c r="D12" i="5"/>
  <c r="E12" i="5"/>
  <c r="D13" i="5"/>
  <c r="E13" i="5"/>
  <c r="D14" i="5"/>
  <c r="E14" i="5"/>
  <c r="D15" i="5"/>
  <c r="E15" i="5"/>
  <c r="D16" i="5"/>
  <c r="E16" i="5"/>
  <c r="D17" i="5"/>
  <c r="E17" i="5"/>
  <c r="D18" i="5"/>
  <c r="E18" i="5"/>
  <c r="D19" i="5"/>
  <c r="E19" i="5"/>
  <c r="D20" i="5"/>
  <c r="E20" i="5"/>
  <c r="D21" i="5"/>
  <c r="E21" i="5"/>
  <c r="D22" i="5"/>
  <c r="E22" i="5"/>
  <c r="D23" i="5"/>
  <c r="E23" i="5"/>
  <c r="D24" i="5"/>
  <c r="E24" i="5"/>
  <c r="D25" i="5"/>
  <c r="E25" i="5"/>
  <c r="D26" i="5"/>
  <c r="E26" i="5"/>
  <c r="D27" i="5"/>
  <c r="E27" i="5"/>
  <c r="D28" i="5"/>
  <c r="E28" i="5"/>
  <c r="D29" i="5"/>
  <c r="E29" i="5"/>
  <c r="D30" i="5"/>
  <c r="E30" i="5"/>
  <c r="D31" i="5"/>
  <c r="E31" i="5"/>
  <c r="D32" i="5"/>
  <c r="E32" i="5"/>
  <c r="D33" i="5"/>
  <c r="E33" i="5"/>
  <c r="D34" i="5"/>
  <c r="E34" i="5"/>
  <c r="D35" i="5"/>
  <c r="E35" i="5"/>
  <c r="D36" i="5"/>
  <c r="E36" i="5"/>
  <c r="D37" i="5"/>
  <c r="E37" i="5"/>
  <c r="D38" i="5"/>
  <c r="E38" i="5"/>
  <c r="D39" i="5"/>
  <c r="E39" i="5"/>
  <c r="D40" i="5"/>
  <c r="E40" i="5"/>
  <c r="D41" i="5"/>
  <c r="E41" i="5"/>
  <c r="D42" i="5"/>
  <c r="E42" i="5"/>
  <c r="D43" i="5"/>
  <c r="E43" i="5"/>
  <c r="D44" i="5"/>
  <c r="E44" i="5"/>
  <c r="D45" i="5"/>
  <c r="E45" i="5"/>
  <c r="D46" i="5"/>
  <c r="E46" i="5"/>
  <c r="D47" i="5"/>
  <c r="E47" i="5"/>
  <c r="D48" i="5"/>
  <c r="E48" i="5"/>
  <c r="D49" i="5"/>
  <c r="E49" i="5"/>
  <c r="D50" i="5"/>
  <c r="E50" i="5"/>
  <c r="D51" i="5"/>
  <c r="E51" i="5"/>
  <c r="D52" i="5"/>
  <c r="E52" i="5"/>
  <c r="D53" i="5"/>
  <c r="E53" i="5"/>
  <c r="D54" i="5"/>
  <c r="E54" i="5"/>
  <c r="D55" i="5"/>
  <c r="E55" i="5"/>
  <c r="D56" i="5"/>
  <c r="E56" i="5"/>
  <c r="D57" i="5"/>
  <c r="E57" i="5"/>
  <c r="D58" i="5"/>
  <c r="E58" i="5"/>
  <c r="D59" i="5"/>
  <c r="E59" i="5"/>
  <c r="D60" i="5"/>
  <c r="E60" i="5"/>
  <c r="D61" i="5"/>
  <c r="E61" i="5"/>
  <c r="D62" i="5"/>
  <c r="E62" i="5"/>
  <c r="D63" i="5"/>
  <c r="E63" i="5"/>
  <c r="D64" i="5"/>
  <c r="E64" i="5"/>
  <c r="D65" i="5"/>
  <c r="E65" i="5"/>
  <c r="D66" i="5"/>
  <c r="E66" i="5"/>
  <c r="D67" i="5"/>
  <c r="E67" i="5"/>
  <c r="D68" i="5"/>
  <c r="E68" i="5"/>
  <c r="D69" i="5"/>
  <c r="E69" i="5"/>
  <c r="D70" i="5"/>
  <c r="E70" i="5"/>
  <c r="D71" i="5"/>
  <c r="E71" i="5"/>
  <c r="D72" i="5"/>
  <c r="E72" i="5"/>
  <c r="D73" i="5"/>
  <c r="E73" i="5"/>
  <c r="D74" i="5"/>
  <c r="E74" i="5"/>
  <c r="D75" i="5"/>
  <c r="E75" i="5"/>
  <c r="D76" i="5"/>
  <c r="E76" i="5"/>
  <c r="D77" i="5"/>
  <c r="E77" i="5"/>
  <c r="D78" i="5"/>
  <c r="E78" i="5"/>
  <c r="D79" i="5"/>
  <c r="E79" i="5"/>
  <c r="D80" i="5"/>
  <c r="E80" i="5"/>
  <c r="D81" i="5"/>
  <c r="E81" i="5"/>
  <c r="D82" i="5"/>
  <c r="E82" i="5"/>
  <c r="D83" i="5"/>
  <c r="E83" i="5"/>
  <c r="D84" i="5"/>
  <c r="E84" i="5"/>
  <c r="D85" i="5"/>
  <c r="E85" i="5"/>
  <c r="D86" i="5"/>
  <c r="E86" i="5"/>
  <c r="D87" i="5"/>
  <c r="E87" i="5"/>
  <c r="D88" i="5"/>
  <c r="E88" i="5"/>
  <c r="D89" i="5"/>
  <c r="E89" i="5"/>
  <c r="D90" i="5"/>
  <c r="E90" i="5"/>
  <c r="D91" i="5"/>
  <c r="E91" i="5"/>
  <c r="D92" i="5"/>
  <c r="E92" i="5"/>
  <c r="D93" i="5"/>
  <c r="E93" i="5"/>
  <c r="D94" i="5"/>
  <c r="E94" i="5"/>
  <c r="D95" i="5"/>
  <c r="E95" i="5"/>
  <c r="D96" i="5"/>
  <c r="E96" i="5"/>
  <c r="D97" i="5"/>
  <c r="E97" i="5"/>
  <c r="D98" i="5"/>
  <c r="E98" i="5"/>
  <c r="D99" i="5"/>
  <c r="E99" i="5"/>
  <c r="D100" i="5"/>
  <c r="E100" i="5"/>
  <c r="D101" i="5"/>
  <c r="E101" i="5"/>
  <c r="D102" i="5"/>
  <c r="E102" i="5"/>
  <c r="D103" i="5"/>
  <c r="E103" i="5"/>
  <c r="D104" i="5"/>
  <c r="E104" i="5"/>
  <c r="D105" i="5"/>
  <c r="E105" i="5"/>
  <c r="D106" i="5"/>
  <c r="E106" i="5"/>
  <c r="D107" i="5"/>
  <c r="E107" i="5"/>
  <c r="D108" i="5"/>
  <c r="E108" i="5"/>
  <c r="D109" i="5"/>
  <c r="E109" i="5"/>
  <c r="D110" i="5"/>
  <c r="E110" i="5"/>
  <c r="D111" i="5"/>
  <c r="E111" i="5"/>
  <c r="D112" i="5"/>
  <c r="E112" i="5"/>
  <c r="D113" i="5"/>
  <c r="E113" i="5"/>
  <c r="D114" i="5"/>
  <c r="E114" i="5"/>
  <c r="D115" i="5"/>
  <c r="E115" i="5"/>
  <c r="D116" i="5"/>
  <c r="E116" i="5"/>
  <c r="D117" i="5"/>
  <c r="E117" i="5"/>
  <c r="D118" i="5"/>
  <c r="E118" i="5"/>
  <c r="D119" i="5"/>
  <c r="E119" i="5"/>
  <c r="D120" i="5"/>
  <c r="E120" i="5"/>
  <c r="D121" i="5"/>
  <c r="E121" i="5"/>
  <c r="D122" i="5"/>
  <c r="E122" i="5"/>
  <c r="D123" i="5"/>
  <c r="E123" i="5"/>
  <c r="D124" i="5"/>
  <c r="E124" i="5"/>
  <c r="D125" i="5"/>
  <c r="E125"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4" i="3"/>
  <c r="D35" i="3"/>
  <c r="D36" i="3"/>
  <c r="D37" i="3"/>
  <c r="D38" i="3"/>
  <c r="D39" i="3"/>
  <c r="D40" i="3"/>
  <c r="D41" i="3"/>
  <c r="D42" i="3"/>
  <c r="D43" i="3"/>
  <c r="D44" i="3"/>
  <c r="D45" i="3"/>
  <c r="D46" i="3"/>
  <c r="D47" i="3"/>
  <c r="D48" i="3"/>
  <c r="D49" i="3"/>
  <c r="D50" i="3"/>
  <c r="D51" i="3"/>
  <c r="D52" i="3"/>
  <c r="D53" i="3"/>
  <c r="D54" i="3"/>
  <c r="D55" i="3"/>
  <c r="D56" i="3"/>
  <c r="D57" i="3"/>
  <c r="F17" i="4"/>
  <c r="G17" i="4"/>
  <c r="H17" i="4"/>
  <c r="I17" i="4"/>
  <c r="F7" i="4"/>
  <c r="G7" i="4"/>
  <c r="H7" i="4"/>
  <c r="I7" i="4"/>
  <c r="F8" i="4"/>
  <c r="G8" i="4"/>
  <c r="H8" i="4"/>
  <c r="I8" i="4"/>
  <c r="F9" i="4"/>
  <c r="G9" i="4"/>
  <c r="H9" i="4"/>
  <c r="I9" i="4"/>
  <c r="F10" i="4"/>
  <c r="G10" i="4"/>
  <c r="H10" i="4"/>
  <c r="I10" i="4"/>
  <c r="F12" i="4"/>
  <c r="G12" i="4"/>
  <c r="H12" i="4"/>
  <c r="I12" i="4"/>
  <c r="F16" i="4"/>
  <c r="G16" i="4"/>
  <c r="H16" i="4"/>
  <c r="I16" i="4"/>
  <c r="Q8" i="4"/>
  <c r="J15" i="4"/>
  <c r="I15" i="4"/>
  <c r="I5" i="4"/>
  <c r="K15" i="4"/>
  <c r="H5" i="4"/>
  <c r="F15" i="4"/>
  <c r="O9" i="4"/>
  <c r="L15" i="4"/>
  <c r="H15" i="4"/>
  <c r="F5" i="4"/>
  <c r="G5" i="4"/>
  <c r="G15" i="4"/>
  <c r="N10" i="4" l="1"/>
  <c r="P10" i="4"/>
  <c r="M11" i="4"/>
  <c r="C11" i="6"/>
  <c r="C59" i="3"/>
  <c r="D127" i="5"/>
  <c r="L14" i="4"/>
  <c r="I19" i="4"/>
  <c r="J14" i="4"/>
  <c r="K14" i="4"/>
  <c r="I13" i="4"/>
  <c r="I14" i="4"/>
  <c r="Q9" i="4"/>
  <c r="H13" i="4"/>
  <c r="H19" i="4"/>
  <c r="H14" i="4"/>
  <c r="F19" i="4"/>
  <c r="F14" i="4"/>
  <c r="G13" i="4"/>
  <c r="F13" i="4"/>
  <c r="G19" i="4"/>
  <c r="G14" i="4"/>
  <c r="O10" i="4"/>
  <c r="B13" i="4" l="1"/>
  <c r="P11" i="4"/>
  <c r="N11" i="4"/>
  <c r="M12" i="4"/>
  <c r="B14" i="4"/>
  <c r="B19" i="4"/>
  <c r="B10" i="4" s="1"/>
  <c r="Q10" i="4"/>
  <c r="O11" i="4"/>
  <c r="B5" i="4" l="1"/>
  <c r="A10" i="4"/>
  <c r="P12" i="4"/>
  <c r="N12" i="4"/>
  <c r="M13" i="4"/>
  <c r="Q11" i="4"/>
  <c r="O12" i="4"/>
  <c r="N13" i="4" l="1"/>
  <c r="P13" i="4"/>
  <c r="M14" i="4"/>
  <c r="Q12" i="4"/>
  <c r="O13" i="4"/>
  <c r="N14" i="4" l="1"/>
  <c r="P14" i="4"/>
  <c r="M15" i="4"/>
  <c r="Q13" i="4"/>
  <c r="O14" i="4"/>
  <c r="P15" i="4" l="1"/>
  <c r="N15" i="4"/>
  <c r="M16" i="4"/>
  <c r="Q14" i="4"/>
  <c r="O15" i="4"/>
  <c r="N16" i="4" l="1"/>
  <c r="P16" i="4"/>
  <c r="M17" i="4"/>
  <c r="Q15" i="4"/>
  <c r="O16" i="4"/>
  <c r="N17" i="4" l="1"/>
  <c r="P17" i="4"/>
  <c r="M18" i="4"/>
  <c r="Q16" i="4"/>
  <c r="O17" i="4"/>
  <c r="N18" i="4" l="1"/>
  <c r="P18" i="4"/>
  <c r="M19" i="4"/>
  <c r="Q17" i="4"/>
  <c r="O18" i="4"/>
  <c r="P19" i="4" l="1"/>
  <c r="N19" i="4"/>
  <c r="M20" i="4"/>
  <c r="Q18" i="4"/>
  <c r="O19" i="4"/>
  <c r="P20" i="4" l="1"/>
  <c r="N20" i="4"/>
  <c r="M21" i="4"/>
  <c r="Q19" i="4"/>
  <c r="O20" i="4"/>
  <c r="D19" i="4" l="1"/>
  <c r="N21" i="4"/>
  <c r="P21" i="4"/>
  <c r="M22" i="4"/>
  <c r="Q20" i="4"/>
  <c r="O21" i="4"/>
  <c r="N22" i="4" l="1"/>
  <c r="P22" i="4"/>
  <c r="M23" i="4"/>
  <c r="Q21" i="4"/>
  <c r="O22" i="4"/>
  <c r="P23" i="4" l="1"/>
  <c r="N23" i="4"/>
  <c r="M24" i="4"/>
  <c r="Q22" i="4"/>
  <c r="O23" i="4"/>
  <c r="N24" i="4" l="1"/>
  <c r="P24" i="4"/>
  <c r="M25" i="4"/>
  <c r="Q23" i="4"/>
  <c r="O24" i="4"/>
  <c r="Q24" i="4" l="1"/>
  <c r="N25" i="4"/>
  <c r="P25" i="4"/>
  <c r="M26" i="4"/>
  <c r="O25" i="4"/>
  <c r="Q25" i="4" l="1"/>
  <c r="N26" i="4"/>
  <c r="P26" i="4"/>
  <c r="M27" i="4"/>
  <c r="O26" i="4"/>
  <c r="Q26" i="4" l="1"/>
  <c r="P27" i="4"/>
  <c r="N27" i="4"/>
  <c r="M28" i="4"/>
  <c r="O27" i="4"/>
  <c r="Q27" i="4" l="1"/>
  <c r="P28" i="4"/>
  <c r="N28" i="4"/>
  <c r="M29" i="4"/>
  <c r="O28" i="4"/>
  <c r="Q28" i="4" l="1"/>
  <c r="N29" i="4"/>
  <c r="P29" i="4"/>
  <c r="M30" i="4"/>
  <c r="O29" i="4"/>
  <c r="Q29" i="4" l="1"/>
  <c r="N30" i="4"/>
  <c r="P30" i="4"/>
  <c r="M31" i="4"/>
  <c r="O30" i="4"/>
  <c r="Q30" i="4" l="1"/>
  <c r="P31" i="4"/>
  <c r="N31" i="4"/>
  <c r="M32" i="4"/>
  <c r="O31" i="4"/>
  <c r="Q31" i="4" l="1"/>
  <c r="N32" i="4"/>
  <c r="P32" i="4"/>
  <c r="M33" i="4"/>
  <c r="O32" i="4"/>
  <c r="Q32" i="4" l="1"/>
  <c r="N33" i="4"/>
  <c r="P33" i="4"/>
  <c r="M34" i="4"/>
  <c r="O33" i="4"/>
  <c r="Q33" i="4" l="1"/>
  <c r="N34" i="4"/>
  <c r="P34" i="4"/>
  <c r="M35" i="4"/>
  <c r="O34" i="4"/>
  <c r="Q34" i="4" l="1"/>
  <c r="P35" i="4"/>
  <c r="N35" i="4"/>
  <c r="M36" i="4"/>
  <c r="O35" i="4"/>
  <c r="Q35" i="4" l="1"/>
  <c r="P36" i="4"/>
  <c r="N36" i="4"/>
  <c r="M37" i="4"/>
  <c r="O36" i="4"/>
  <c r="Q36" i="4" l="1"/>
  <c r="N37" i="4"/>
  <c r="P37" i="4"/>
  <c r="M38" i="4"/>
  <c r="O37" i="4"/>
  <c r="Q37" i="4" l="1"/>
  <c r="N38" i="4"/>
  <c r="P38" i="4"/>
  <c r="M39" i="4"/>
  <c r="O38" i="4"/>
  <c r="Q38" i="4" l="1"/>
  <c r="P39" i="4"/>
  <c r="N39" i="4"/>
  <c r="M40" i="4"/>
  <c r="O39" i="4"/>
  <c r="Q39" i="4" l="1"/>
  <c r="P40" i="4"/>
  <c r="N40" i="4"/>
  <c r="M41" i="4"/>
  <c r="O40" i="4"/>
  <c r="Q40" i="4" l="1"/>
  <c r="N41" i="4"/>
  <c r="P41" i="4"/>
  <c r="M42" i="4"/>
  <c r="O41" i="4"/>
  <c r="Q41" i="4" l="1"/>
  <c r="N42" i="4"/>
  <c r="P42" i="4"/>
  <c r="M43" i="4"/>
  <c r="O42" i="4"/>
  <c r="Q42" i="4" l="1"/>
  <c r="P43" i="4"/>
  <c r="N43" i="4"/>
  <c r="M44" i="4"/>
  <c r="O43" i="4"/>
  <c r="Q43" i="4" l="1"/>
  <c r="N44" i="4"/>
  <c r="P44" i="4"/>
  <c r="M45" i="4"/>
  <c r="O44" i="4"/>
  <c r="Q44" i="4" l="1"/>
  <c r="N45" i="4"/>
  <c r="P45" i="4"/>
  <c r="M46" i="4"/>
  <c r="O45" i="4"/>
  <c r="Q45" i="4" l="1"/>
  <c r="N46" i="4"/>
  <c r="P46" i="4"/>
  <c r="M47" i="4"/>
  <c r="O46" i="4"/>
  <c r="Q46" i="4" l="1"/>
  <c r="P47" i="4"/>
  <c r="N47" i="4"/>
  <c r="M48" i="4"/>
  <c r="O47" i="4"/>
  <c r="Q47" i="4" l="1"/>
  <c r="N48" i="4"/>
  <c r="P48" i="4"/>
  <c r="M49" i="4"/>
  <c r="O48" i="4"/>
  <c r="Q48" i="4" l="1"/>
  <c r="N49" i="4"/>
  <c r="P49" i="4"/>
  <c r="M50" i="4"/>
  <c r="O49" i="4"/>
  <c r="Q49" i="4" l="1"/>
  <c r="N50" i="4"/>
  <c r="P50" i="4"/>
  <c r="M51" i="4"/>
  <c r="O50" i="4"/>
  <c r="Q50" i="4" l="1"/>
  <c r="P51" i="4"/>
  <c r="N51" i="4"/>
  <c r="M52" i="4"/>
  <c r="O51" i="4"/>
  <c r="Q51" i="4" l="1"/>
  <c r="P52" i="4"/>
  <c r="N52" i="4"/>
  <c r="M53" i="4"/>
  <c r="O52" i="4"/>
  <c r="Q52" i="4" l="1"/>
  <c r="N53" i="4"/>
  <c r="P53" i="4"/>
  <c r="M54" i="4"/>
  <c r="O53" i="4"/>
  <c r="Q53" i="4" l="1"/>
  <c r="N54" i="4"/>
  <c r="P54" i="4"/>
  <c r="M55" i="4"/>
  <c r="O54" i="4"/>
  <c r="Q54" i="4" l="1"/>
  <c r="P55" i="4"/>
  <c r="N55" i="4"/>
  <c r="M56" i="4"/>
  <c r="O55" i="4"/>
  <c r="Q55" i="4" l="1"/>
  <c r="P56" i="4"/>
  <c r="N56" i="4"/>
  <c r="M57" i="4"/>
  <c r="O56" i="4"/>
  <c r="Q56" i="4" l="1"/>
  <c r="N57" i="4"/>
  <c r="P57" i="4"/>
  <c r="M58" i="4"/>
  <c r="O57" i="4"/>
  <c r="Q57" i="4" l="1"/>
  <c r="N58" i="4"/>
  <c r="P58" i="4"/>
  <c r="M59" i="4"/>
  <c r="O58" i="4"/>
  <c r="Q58" i="4" l="1"/>
  <c r="P59" i="4"/>
  <c r="N59" i="4"/>
  <c r="M60" i="4"/>
  <c r="O59" i="4"/>
  <c r="Q59" i="4" l="1"/>
  <c r="N60" i="4"/>
  <c r="P60" i="4"/>
  <c r="M61" i="4"/>
  <c r="O60" i="4"/>
  <c r="Q60" i="4" l="1"/>
  <c r="N61" i="4"/>
  <c r="P61" i="4"/>
  <c r="M62" i="4"/>
  <c r="O61" i="4"/>
  <c r="Q61" i="4" l="1"/>
  <c r="N62" i="4"/>
  <c r="P62" i="4"/>
  <c r="M63" i="4"/>
  <c r="O62" i="4"/>
  <c r="Q62" i="4" l="1"/>
  <c r="P63" i="4"/>
  <c r="N63" i="4"/>
  <c r="M64" i="4"/>
  <c r="O63" i="4"/>
  <c r="Q63" i="4" l="1"/>
  <c r="N64" i="4"/>
  <c r="P64" i="4"/>
  <c r="M65" i="4"/>
  <c r="O64" i="4"/>
  <c r="Q64" i="4" l="1"/>
  <c r="N65" i="4"/>
  <c r="P65" i="4"/>
  <c r="M66" i="4"/>
  <c r="O65" i="4"/>
  <c r="Q65" i="4" l="1"/>
  <c r="N66" i="4"/>
  <c r="P66" i="4"/>
  <c r="M67" i="4"/>
  <c r="O66" i="4"/>
  <c r="Q66" i="4" l="1"/>
  <c r="P67" i="4"/>
  <c r="N67" i="4"/>
  <c r="M68" i="4"/>
  <c r="O67" i="4"/>
  <c r="Q67" i="4" l="1"/>
  <c r="P68" i="4"/>
  <c r="N68" i="4"/>
  <c r="M69" i="4"/>
  <c r="O68" i="4"/>
  <c r="Q68" i="4" l="1"/>
  <c r="N69" i="4"/>
  <c r="P69" i="4"/>
  <c r="M70" i="4"/>
  <c r="O69" i="4"/>
  <c r="Q69" i="4" l="1"/>
  <c r="N70" i="4"/>
  <c r="P70" i="4"/>
  <c r="M71" i="4"/>
  <c r="O70" i="4"/>
  <c r="Q70" i="4" l="1"/>
  <c r="P71" i="4"/>
  <c r="N71" i="4"/>
  <c r="M72" i="4"/>
  <c r="O71" i="4"/>
  <c r="Q71" i="4" l="1"/>
  <c r="P72" i="4"/>
  <c r="N72" i="4"/>
  <c r="M73" i="4"/>
  <c r="O72" i="4"/>
  <c r="Q72" i="4" l="1"/>
  <c r="N73" i="4"/>
  <c r="P73" i="4"/>
  <c r="M74" i="4"/>
  <c r="O73" i="4"/>
  <c r="Q73" i="4" l="1"/>
  <c r="N74" i="4"/>
  <c r="P74" i="4"/>
  <c r="M75" i="4"/>
  <c r="O74" i="4"/>
  <c r="Q74" i="4" l="1"/>
  <c r="P75" i="4"/>
  <c r="N75" i="4"/>
  <c r="M76" i="4"/>
  <c r="O75" i="4"/>
  <c r="Q75" i="4" l="1"/>
  <c r="N76" i="4"/>
  <c r="P76" i="4"/>
  <c r="M77" i="4"/>
  <c r="O76" i="4"/>
  <c r="Q76" i="4" l="1"/>
  <c r="N77" i="4"/>
  <c r="P77" i="4"/>
  <c r="M78" i="4"/>
  <c r="O77" i="4"/>
  <c r="Q77" i="4" l="1"/>
  <c r="N78" i="4"/>
  <c r="P78" i="4"/>
  <c r="M79" i="4"/>
  <c r="O78" i="4"/>
  <c r="Q78" i="4" l="1"/>
  <c r="P79" i="4"/>
  <c r="N79" i="4"/>
  <c r="M80" i="4"/>
  <c r="O79" i="4"/>
  <c r="Q79" i="4" l="1"/>
  <c r="N80" i="4"/>
  <c r="P80" i="4"/>
  <c r="M81" i="4"/>
  <c r="O80" i="4"/>
  <c r="Q80" i="4" l="1"/>
  <c r="N81" i="4"/>
  <c r="P81" i="4"/>
  <c r="M82" i="4"/>
  <c r="O81" i="4"/>
  <c r="Q81" i="4" l="1"/>
  <c r="N82" i="4"/>
  <c r="P82" i="4"/>
  <c r="M83" i="4"/>
  <c r="O82" i="4"/>
  <c r="Q82" i="4" l="1"/>
  <c r="P83" i="4"/>
  <c r="N83" i="4"/>
  <c r="M84" i="4"/>
  <c r="O83" i="4"/>
  <c r="Q83" i="4" l="1"/>
  <c r="P84" i="4"/>
  <c r="N84" i="4"/>
  <c r="M85" i="4"/>
  <c r="O84" i="4"/>
  <c r="Q84" i="4" l="1"/>
  <c r="N85" i="4"/>
  <c r="P85" i="4"/>
  <c r="M86" i="4"/>
  <c r="O85" i="4"/>
  <c r="Q85" i="4" l="1"/>
  <c r="N86" i="4"/>
  <c r="P86" i="4"/>
  <c r="M87" i="4"/>
  <c r="O86" i="4"/>
  <c r="Q86" i="4" l="1"/>
  <c r="P87" i="4"/>
  <c r="N87" i="4"/>
  <c r="M88" i="4"/>
  <c r="O87" i="4"/>
  <c r="Q87" i="4" l="1"/>
  <c r="P88" i="4"/>
  <c r="N88" i="4"/>
  <c r="M89" i="4"/>
  <c r="O88" i="4"/>
  <c r="Q88" i="4" l="1"/>
  <c r="N89" i="4"/>
  <c r="P89" i="4"/>
  <c r="M90" i="4"/>
  <c r="O89" i="4"/>
  <c r="Q89" i="4" l="1"/>
  <c r="N90" i="4"/>
  <c r="P90" i="4"/>
  <c r="M91" i="4"/>
  <c r="O90" i="4"/>
  <c r="Q90" i="4" l="1"/>
  <c r="P91" i="4"/>
  <c r="N91" i="4"/>
  <c r="M92" i="4"/>
  <c r="O91" i="4"/>
  <c r="Q91" i="4" l="1"/>
  <c r="N92" i="4"/>
  <c r="P92" i="4"/>
  <c r="M93" i="4"/>
  <c r="O92" i="4"/>
  <c r="Q92" i="4" l="1"/>
  <c r="N93" i="4"/>
  <c r="P93" i="4"/>
  <c r="M94" i="4"/>
  <c r="O93" i="4"/>
  <c r="Q93" i="4" l="1"/>
  <c r="N94" i="4"/>
  <c r="P94" i="4"/>
  <c r="M95" i="4"/>
  <c r="O94" i="4"/>
  <c r="Q94" i="4" l="1"/>
  <c r="P95" i="4"/>
  <c r="N95" i="4"/>
  <c r="M96" i="4"/>
  <c r="O95" i="4"/>
  <c r="Q95" i="4" l="1"/>
  <c r="N96" i="4"/>
  <c r="P96" i="4"/>
  <c r="M97" i="4"/>
  <c r="O96" i="4"/>
  <c r="Q96" i="4" l="1"/>
  <c r="N97" i="4"/>
  <c r="P97" i="4"/>
  <c r="M98" i="4"/>
  <c r="O97" i="4"/>
  <c r="Q97" i="4" l="1"/>
  <c r="N98" i="4"/>
  <c r="P98" i="4"/>
  <c r="M99" i="4"/>
  <c r="O98" i="4"/>
  <c r="Q98" i="4" l="1"/>
  <c r="P99" i="4"/>
  <c r="N99" i="4"/>
  <c r="M100" i="4"/>
  <c r="O99" i="4"/>
  <c r="Q99" i="4" l="1"/>
  <c r="P100" i="4"/>
  <c r="N100" i="4"/>
  <c r="M101" i="4"/>
  <c r="O100" i="4"/>
  <c r="Q100" i="4" l="1"/>
  <c r="N101" i="4"/>
  <c r="P101" i="4"/>
  <c r="M102" i="4"/>
  <c r="O101" i="4"/>
  <c r="Q101" i="4" l="1"/>
  <c r="N102" i="4"/>
  <c r="P102" i="4"/>
  <c r="M103" i="4"/>
  <c r="O102" i="4"/>
  <c r="Q102" i="4" l="1"/>
  <c r="P103" i="4"/>
  <c r="N103" i="4"/>
  <c r="M104" i="4"/>
  <c r="O103" i="4"/>
  <c r="Q103" i="4" l="1"/>
  <c r="P104" i="4"/>
  <c r="N104" i="4"/>
  <c r="M105" i="4"/>
  <c r="O104" i="4"/>
  <c r="Q104" i="4" l="1"/>
  <c r="N105" i="4"/>
  <c r="P105" i="4"/>
  <c r="M106" i="4"/>
  <c r="O105" i="4"/>
  <c r="Q105" i="4" l="1"/>
  <c r="N106" i="4"/>
  <c r="P106" i="4"/>
  <c r="M107" i="4"/>
  <c r="O106" i="4"/>
  <c r="Q106" i="4" l="1"/>
  <c r="P107" i="4"/>
  <c r="N107" i="4"/>
  <c r="M108" i="4"/>
  <c r="O107" i="4"/>
  <c r="Q107" i="4" l="1"/>
  <c r="N108" i="4"/>
  <c r="P108" i="4"/>
  <c r="M109" i="4"/>
  <c r="O108" i="4"/>
  <c r="Q108" i="4" l="1"/>
  <c r="N109" i="4"/>
  <c r="P109" i="4"/>
  <c r="M110" i="4"/>
  <c r="O109" i="4"/>
  <c r="Q109" i="4" l="1"/>
  <c r="N110" i="4"/>
  <c r="P110" i="4"/>
  <c r="M111" i="4"/>
  <c r="O110" i="4"/>
  <c r="Q110" i="4" l="1"/>
  <c r="P111" i="4"/>
  <c r="N111" i="4"/>
  <c r="M112" i="4"/>
  <c r="O111" i="4"/>
  <c r="Q111" i="4" l="1"/>
  <c r="N112" i="4"/>
  <c r="P112" i="4"/>
  <c r="M113" i="4"/>
  <c r="O112" i="4"/>
  <c r="Q112" i="4" l="1"/>
  <c r="N113" i="4"/>
  <c r="P113" i="4"/>
  <c r="M114" i="4"/>
  <c r="O113" i="4"/>
  <c r="Q113" i="4" l="1"/>
  <c r="N114" i="4"/>
  <c r="P114" i="4"/>
  <c r="M115" i="4"/>
  <c r="O114" i="4"/>
  <c r="Q114" i="4" l="1"/>
  <c r="P115" i="4"/>
  <c r="N115" i="4"/>
  <c r="M116" i="4"/>
  <c r="O115" i="4"/>
  <c r="Q115" i="4" l="1"/>
  <c r="P116" i="4"/>
  <c r="N116" i="4"/>
  <c r="M117" i="4"/>
  <c r="O116" i="4"/>
  <c r="Q116" i="4" l="1"/>
  <c r="N117" i="4"/>
  <c r="P117" i="4"/>
  <c r="M118" i="4"/>
  <c r="O117" i="4"/>
  <c r="Q117" i="4" l="1"/>
  <c r="N118" i="4"/>
  <c r="P118" i="4"/>
  <c r="M119" i="4"/>
  <c r="O118" i="4"/>
  <c r="Q118" i="4" l="1"/>
  <c r="P119" i="4"/>
  <c r="N119" i="4"/>
  <c r="M120" i="4"/>
  <c r="O119" i="4"/>
  <c r="Q119" i="4" l="1"/>
  <c r="P120" i="4"/>
  <c r="N120" i="4"/>
  <c r="M121" i="4"/>
  <c r="O120" i="4"/>
  <c r="Q120" i="4" l="1"/>
  <c r="N121" i="4"/>
  <c r="P121" i="4"/>
  <c r="M122" i="4"/>
  <c r="O121" i="4"/>
  <c r="Q121" i="4" l="1"/>
  <c r="N122" i="4"/>
  <c r="P122" i="4"/>
  <c r="M123" i="4"/>
  <c r="O122" i="4"/>
  <c r="Q122" i="4" l="1"/>
  <c r="P123" i="4"/>
  <c r="N123" i="4"/>
  <c r="M124" i="4"/>
  <c r="O123" i="4"/>
  <c r="Q123" i="4" l="1"/>
  <c r="N124" i="4"/>
  <c r="P124" i="4"/>
  <c r="M125" i="4"/>
  <c r="O124" i="4"/>
  <c r="Q124" i="4" l="1"/>
  <c r="N125" i="4"/>
  <c r="P125" i="4"/>
  <c r="M126" i="4"/>
  <c r="O125" i="4"/>
  <c r="Q125" i="4" l="1"/>
  <c r="N126" i="4"/>
  <c r="P126" i="4"/>
  <c r="M127" i="4"/>
  <c r="O126" i="4"/>
  <c r="Q126" i="4" l="1"/>
  <c r="P127" i="4"/>
  <c r="N127" i="4"/>
  <c r="M128" i="4"/>
  <c r="O127" i="4"/>
  <c r="Q127" i="4" l="1"/>
  <c r="N128" i="4"/>
  <c r="P128" i="4"/>
  <c r="M129" i="4"/>
  <c r="O128" i="4"/>
  <c r="Q128" i="4" l="1"/>
  <c r="N129" i="4"/>
  <c r="P129" i="4"/>
  <c r="M130" i="4"/>
  <c r="O129" i="4"/>
  <c r="Q129" i="4" l="1"/>
  <c r="N130" i="4"/>
  <c r="P130" i="4"/>
  <c r="M131" i="4"/>
  <c r="O130" i="4"/>
  <c r="Q130" i="4" l="1"/>
  <c r="P131" i="4"/>
  <c r="N131" i="4"/>
  <c r="M132" i="4"/>
  <c r="O131" i="4"/>
  <c r="Q131" i="4" l="1"/>
  <c r="P132" i="4"/>
  <c r="N132" i="4"/>
  <c r="M133" i="4"/>
  <c r="O132" i="4"/>
  <c r="Q132" i="4" l="1"/>
  <c r="N133" i="4"/>
  <c r="P133" i="4"/>
  <c r="M134" i="4"/>
  <c r="O133" i="4"/>
  <c r="Q133" i="4" l="1"/>
  <c r="N134" i="4"/>
  <c r="P134" i="4"/>
  <c r="M135" i="4"/>
  <c r="O134" i="4"/>
  <c r="Q134" i="4" l="1"/>
  <c r="P135" i="4"/>
  <c r="N135" i="4"/>
  <c r="M136" i="4"/>
  <c r="O135" i="4"/>
  <c r="Q135" i="4" l="1"/>
  <c r="P136" i="4"/>
  <c r="N136" i="4"/>
  <c r="M137" i="4"/>
  <c r="O136" i="4"/>
  <c r="Q136" i="4" l="1"/>
  <c r="N137" i="4"/>
  <c r="P137" i="4"/>
  <c r="M138" i="4"/>
  <c r="O137" i="4"/>
  <c r="Q137" i="4" l="1"/>
  <c r="N138" i="4"/>
  <c r="P138" i="4"/>
  <c r="M139" i="4"/>
  <c r="O138" i="4"/>
  <c r="Q138" i="4" l="1"/>
  <c r="P139" i="4"/>
  <c r="N139" i="4"/>
  <c r="M140" i="4"/>
  <c r="O139" i="4"/>
  <c r="Q139" i="4" l="1"/>
  <c r="N140" i="4"/>
  <c r="P140" i="4"/>
  <c r="M141" i="4"/>
  <c r="O140" i="4"/>
  <c r="Q140" i="4" l="1"/>
  <c r="N141" i="4"/>
  <c r="P141" i="4"/>
  <c r="M142" i="4"/>
  <c r="O141" i="4"/>
  <c r="Q141" i="4" l="1"/>
  <c r="N142" i="4"/>
  <c r="P142" i="4"/>
  <c r="M143" i="4"/>
  <c r="O142" i="4"/>
  <c r="Q142" i="4" l="1"/>
  <c r="P143" i="4"/>
  <c r="N143" i="4"/>
  <c r="O143" i="4"/>
  <c r="Q143" i="4" l="1"/>
  <c r="R7" i="4" s="1"/>
  <c r="R8" i="4" s="1"/>
  <c r="R9" i="4" s="1"/>
  <c r="R10" i="4" s="1"/>
  <c r="R11" i="4" l="1"/>
  <c r="D13" i="4" s="1"/>
  <c r="R13" i="4"/>
</calcChain>
</file>

<file path=xl/comments1.xml><?xml version="1.0" encoding="utf-8"?>
<comments xmlns="http://schemas.openxmlformats.org/spreadsheetml/2006/main">
  <authors>
    <author>van Raamsdonk</author>
  </authors>
  <commentList>
    <comment ref="A135" authorId="0">
      <text>
        <r>
          <rPr>
            <b/>
            <sz val="8"/>
            <color indexed="81"/>
            <rFont val="Tahoma"/>
            <family val="2"/>
          </rPr>
          <t>van Raamsdonk:</t>
        </r>
        <r>
          <rPr>
            <sz val="8"/>
            <color indexed="81"/>
            <rFont val="Tahoma"/>
            <family val="2"/>
          </rPr>
          <t xml:space="preserve">
Cathanthus in EFSA overview</t>
        </r>
      </text>
    </comment>
  </commentList>
</comments>
</file>

<file path=xl/sharedStrings.xml><?xml version="1.0" encoding="utf-8"?>
<sst xmlns="http://schemas.openxmlformats.org/spreadsheetml/2006/main" count="8892" uniqueCount="1723">
  <si>
    <t>arteglasin A</t>
  </si>
  <si>
    <t>Adenostyles</t>
  </si>
  <si>
    <t>Ligularia</t>
  </si>
  <si>
    <t>Wedelia</t>
  </si>
  <si>
    <t>wedeloside</t>
  </si>
  <si>
    <t>atractyloside, carboxyatractyloside</t>
  </si>
  <si>
    <t>Alkanna</t>
  </si>
  <si>
    <t>tinctoria</t>
  </si>
  <si>
    <t>napellus</t>
  </si>
  <si>
    <t>nervosa</t>
  </si>
  <si>
    <t>Camellia</t>
  </si>
  <si>
    <t>cassia</t>
  </si>
  <si>
    <t>scorpioides</t>
  </si>
  <si>
    <t>cava</t>
  </si>
  <si>
    <t>communis</t>
  </si>
  <si>
    <t>boliviana</t>
  </si>
  <si>
    <t>annuus</t>
  </si>
  <si>
    <t>aquifolium</t>
  </si>
  <si>
    <t>paraguariensis</t>
  </si>
  <si>
    <t>carnea</t>
  </si>
  <si>
    <t>operculata</t>
  </si>
  <si>
    <t>brownii</t>
  </si>
  <si>
    <t>Lilium</t>
  </si>
  <si>
    <t>Mahonia</t>
  </si>
  <si>
    <t>Medicago</t>
  </si>
  <si>
    <t>sativa</t>
  </si>
  <si>
    <t>somniferum</t>
  </si>
  <si>
    <t>methysticum</t>
  </si>
  <si>
    <t>divinorum</t>
  </si>
  <si>
    <t>cordifolia</t>
  </si>
  <si>
    <t>cinerariifolium</t>
  </si>
  <si>
    <t>parthenium</t>
  </si>
  <si>
    <t>all species</t>
  </si>
  <si>
    <t>Explanation:</t>
  </si>
  <si>
    <t>also known as lignan glycosides (ref. E)</t>
  </si>
  <si>
    <t>heliotrine, cynoglossine, indicine</t>
  </si>
  <si>
    <t>mustard oil glucosides</t>
  </si>
  <si>
    <t>glucosinolates</t>
  </si>
  <si>
    <t>S-methyl cysteine-sulfoxide</t>
  </si>
  <si>
    <t>Allium</t>
  </si>
  <si>
    <t>Capparis</t>
  </si>
  <si>
    <t>Capparaceae</t>
  </si>
  <si>
    <t>napus oleifera</t>
  </si>
  <si>
    <t>erucic acid</t>
  </si>
  <si>
    <t>fatty acids</t>
  </si>
  <si>
    <t>Opuntia</t>
  </si>
  <si>
    <t>Cactaceae</t>
  </si>
  <si>
    <t>Senna</t>
  </si>
  <si>
    <t>yohimbe</t>
  </si>
  <si>
    <t>Fadogia</t>
  </si>
  <si>
    <t>Pachystigma</t>
  </si>
  <si>
    <t>Pavetta</t>
  </si>
  <si>
    <t>toxic when large quantities are eaten by ruminants</t>
  </si>
  <si>
    <t>pavetamin</t>
  </si>
  <si>
    <t>polyamines</t>
  </si>
  <si>
    <t>Palicourea</t>
  </si>
  <si>
    <t>monofluoroacetic acid</t>
  </si>
  <si>
    <t>Cannabaceae</t>
  </si>
  <si>
    <t>Caprifoliaceae</t>
  </si>
  <si>
    <t>limited toxicity</t>
  </si>
  <si>
    <t>Bassia</t>
  </si>
  <si>
    <t>scoparia</t>
  </si>
  <si>
    <t>granatum</t>
  </si>
  <si>
    <t>tannins</t>
  </si>
  <si>
    <t>punicalagin</t>
  </si>
  <si>
    <t>Thiloa</t>
  </si>
  <si>
    <t>vescalagin, castalagin, stachyurin, casuarinin</t>
  </si>
  <si>
    <t>clavine</t>
  </si>
  <si>
    <t>Lagenaria</t>
  </si>
  <si>
    <t>siceraria</t>
  </si>
  <si>
    <t>charantia</t>
  </si>
  <si>
    <t>momordin a.o.</t>
  </si>
  <si>
    <t>Cycas</t>
  </si>
  <si>
    <t>Cycadaceae</t>
  </si>
  <si>
    <t>Methylazooxymethanol</t>
  </si>
  <si>
    <t>Dioon</t>
  </si>
  <si>
    <t>Macrozamia</t>
  </si>
  <si>
    <t>Dioscoreaceae</t>
  </si>
  <si>
    <t>Ephedraceae</t>
  </si>
  <si>
    <t>Equisetaceae</t>
  </si>
  <si>
    <t>Chamaedaphne</t>
  </si>
  <si>
    <t>Leucothoe</t>
  </si>
  <si>
    <t>acetylandromedol (grayanotoxin I)</t>
  </si>
  <si>
    <t>acetylandromedol (=andromedotoxin)</t>
  </si>
  <si>
    <t>ledol, palustrol</t>
  </si>
  <si>
    <t>alcohol, sesquiterpene</t>
  </si>
  <si>
    <t>Astragalus</t>
  </si>
  <si>
    <t>selenium contaning amino acids</t>
  </si>
  <si>
    <t>3-nitro-propionic acid, 3-nitro-propanol (miserotoxin)</t>
  </si>
  <si>
    <t>Oxytropis</t>
  </si>
  <si>
    <t>Swainsona</t>
  </si>
  <si>
    <t>Arachis</t>
  </si>
  <si>
    <t>hypogaea</t>
  </si>
  <si>
    <t>Glycine</t>
  </si>
  <si>
    <t>max</t>
  </si>
  <si>
    <t>Trifolium</t>
  </si>
  <si>
    <t>coumoestrol</t>
  </si>
  <si>
    <t>benzofuranocoumarins</t>
  </si>
  <si>
    <t>crotin (toxalbumin)</t>
  </si>
  <si>
    <t>hurin (toxalbumin)</t>
  </si>
  <si>
    <t>ricin (toxalbumin)</t>
  </si>
  <si>
    <t>robin, phasin (toxalbumin)</t>
  </si>
  <si>
    <t>Lotus</t>
  </si>
  <si>
    <t>corniculatus</t>
  </si>
  <si>
    <t>lunatus</t>
  </si>
  <si>
    <t>gelegin</t>
  </si>
  <si>
    <t>indospicine</t>
  </si>
  <si>
    <t>amino acid</t>
  </si>
  <si>
    <t>Leucaena</t>
  </si>
  <si>
    <t>leucocephala</t>
  </si>
  <si>
    <t>L-mimosine</t>
  </si>
  <si>
    <t>coumoestrol, dicoumarol</t>
  </si>
  <si>
    <t>Phacelia</t>
  </si>
  <si>
    <t>congesta</t>
  </si>
  <si>
    <t>Hydrophyllaceae</t>
  </si>
  <si>
    <t>hydroquinone, p-benzoquinone</t>
  </si>
  <si>
    <t>naphtodianthrone</t>
  </si>
  <si>
    <t>flavonoids</t>
  </si>
  <si>
    <t>NAm Astragalus form Se rich soils</t>
  </si>
  <si>
    <t>tox.level</t>
  </si>
  <si>
    <t>risk</t>
  </si>
  <si>
    <t>H</t>
  </si>
  <si>
    <t>L</t>
  </si>
  <si>
    <t>M</t>
  </si>
  <si>
    <t>considerable toxicity when eaten raw; cooking, steaming etc, necessary</t>
  </si>
  <si>
    <t>not specified</t>
  </si>
  <si>
    <t>toxic to grazing animals, especially when other sources of feed are rare</t>
  </si>
  <si>
    <t>sativus</t>
  </si>
  <si>
    <t>Iridaceae</t>
  </si>
  <si>
    <t>safranal</t>
  </si>
  <si>
    <t>Iris</t>
  </si>
  <si>
    <t>pseudacoris</t>
  </si>
  <si>
    <t>leaf, stem</t>
  </si>
  <si>
    <t>dermatitis</t>
  </si>
  <si>
    <t>dermatitis, nephrotoxic</t>
  </si>
  <si>
    <t>Sisirynchium</t>
  </si>
  <si>
    <t>gastrointestinal toxicity</t>
  </si>
  <si>
    <t>naphthoquinone</t>
  </si>
  <si>
    <t>juglone</t>
  </si>
  <si>
    <t>black walnut toxicosis</t>
  </si>
  <si>
    <t>Juglandaceae</t>
  </si>
  <si>
    <t>pulegone, eucalyptol, thujone</t>
  </si>
  <si>
    <t>pulegioides</t>
  </si>
  <si>
    <t>neurotoxic</t>
  </si>
  <si>
    <t>carnosol (picrosalvin)</t>
  </si>
  <si>
    <t>Plectanthus</t>
  </si>
  <si>
    <t>contact dermatitis</t>
  </si>
  <si>
    <t>psychoactive</t>
  </si>
  <si>
    <t>allergy</t>
  </si>
  <si>
    <t>psychoactive, motoric disturbances</t>
  </si>
  <si>
    <t>safrole, isosafrole, methyleugenol</t>
  </si>
  <si>
    <t>hepatitis; prohibited as tea ingredient (FR)</t>
  </si>
  <si>
    <t>hepatotoxic, pro-carcinogenic; safrole is limited as ingredient in medicines (USA, Germany)</t>
  </si>
  <si>
    <t>cardiotoxic, pneumotoxic, dermatitis (contact allergy)</t>
  </si>
  <si>
    <t>cardiotoxic</t>
  </si>
  <si>
    <t>toxicity vanishes after heating</t>
  </si>
  <si>
    <t>reproductive toxicity</t>
  </si>
  <si>
    <t>hallucinogens</t>
  </si>
  <si>
    <t>haemolytic</t>
  </si>
  <si>
    <t>Asparagus</t>
  </si>
  <si>
    <t>Agave</t>
  </si>
  <si>
    <t>Narthecium</t>
  </si>
  <si>
    <t>narthecin</t>
  </si>
  <si>
    <t>hepatotoxic, pulmotoxic</t>
  </si>
  <si>
    <t>Ca oxalate</t>
  </si>
  <si>
    <t>gastrointestinal toxicity, dermatitis</t>
  </si>
  <si>
    <t>serotonine, bufotenine</t>
  </si>
  <si>
    <t>alkaloids, pyrrolizidine</t>
  </si>
  <si>
    <t>Hepatotoxic, carcinogenic</t>
  </si>
  <si>
    <t>Hepatotoxic, carcinogenic, occasional contamination of bread cereals</t>
  </si>
  <si>
    <t>hepatotoxic, growth disorders</t>
  </si>
  <si>
    <t>cardiotoxic (poorly documented)</t>
  </si>
  <si>
    <t>Cichorium</t>
  </si>
  <si>
    <t>endyvia</t>
  </si>
  <si>
    <t>gossypol</t>
  </si>
  <si>
    <t>curcin (ricin like)</t>
  </si>
  <si>
    <t>albus</t>
  </si>
  <si>
    <t>betel</t>
  </si>
  <si>
    <t>safrole a.o.</t>
  </si>
  <si>
    <t>carcinogenic</t>
  </si>
  <si>
    <t>gastrointestinal toxicity, neurotoxinc</t>
  </si>
  <si>
    <t>lectin, phasin</t>
  </si>
  <si>
    <t>growth retardation, pneumotoxic</t>
  </si>
  <si>
    <t>neurotoxic, cardiotoxic</t>
  </si>
  <si>
    <t>infertility, growth disorder</t>
  </si>
  <si>
    <t>hepatotoxic, dermatitis</t>
  </si>
  <si>
    <t>nephrotoxic</t>
  </si>
  <si>
    <t>highly toxic, teratogenic</t>
  </si>
  <si>
    <t>Tulipa</t>
  </si>
  <si>
    <t>tulipalins</t>
  </si>
  <si>
    <t>furostanol, spirostanol</t>
  </si>
  <si>
    <t>general toxicity, gastrointestinal toxicity</t>
  </si>
  <si>
    <t>neurotoxic, only after parenteral application</t>
  </si>
  <si>
    <t>Swietenia</t>
  </si>
  <si>
    <t>meliacine</t>
  </si>
  <si>
    <t>cardiotoxic, dermatitis (contact allergy)</t>
  </si>
  <si>
    <t>Khaya</t>
  </si>
  <si>
    <t>Melia</t>
  </si>
  <si>
    <t>azedarach</t>
  </si>
  <si>
    <t>meliatoxins</t>
  </si>
  <si>
    <t>gastrointestinal toxicity, neurotoxic</t>
  </si>
  <si>
    <t>Dorstenia</t>
  </si>
  <si>
    <t>some species</t>
  </si>
  <si>
    <t>benjamica</t>
  </si>
  <si>
    <t>hepatotoxic, photosensitization</t>
  </si>
  <si>
    <t>hallucinogens; toxic after consumption of larger amounts (5 g)</t>
  </si>
  <si>
    <t>myristicin, elimicin (safrole)</t>
  </si>
  <si>
    <t>Myrtaceae</t>
  </si>
  <si>
    <t>oil</t>
  </si>
  <si>
    <t>gastrointestinal toxicity, neurotoxicity</t>
  </si>
  <si>
    <t>terpinene-4-ol</t>
  </si>
  <si>
    <t>Oleaceae</t>
  </si>
  <si>
    <t>ligustroside, oleuropein</t>
  </si>
  <si>
    <t>chelidonine, berberine, chelerythrine, coptisine, sanguinarine</t>
  </si>
  <si>
    <t>gastrointestinal toxicity only with fresh parts</t>
  </si>
  <si>
    <t>bicuculline</t>
  </si>
  <si>
    <t>neurotoxic drug, amphetamine-like, dependence</t>
  </si>
  <si>
    <t>Pinaceae</t>
  </si>
  <si>
    <t>Gelsemiaceae</t>
  </si>
  <si>
    <t>Plantaginaceae</t>
  </si>
  <si>
    <t>Achariaceae</t>
  </si>
  <si>
    <t>Lythraceae</t>
  </si>
  <si>
    <t>Violaceae</t>
  </si>
  <si>
    <t>Brassicaceae</t>
  </si>
  <si>
    <t>Acanthaceae</t>
  </si>
  <si>
    <t>Campanulaceae</t>
  </si>
  <si>
    <t>Amaryllidaceae</t>
  </si>
  <si>
    <t>Menyanthaceae</t>
  </si>
  <si>
    <t>Moringaceae</t>
  </si>
  <si>
    <t>Nymphaeaceae</t>
  </si>
  <si>
    <t>Oxalidaceae</t>
  </si>
  <si>
    <t>Vitaceae</t>
  </si>
  <si>
    <t>Dennstaedtiaceae</t>
  </si>
  <si>
    <t>vitamin B antagonist, carcinogenic</t>
  </si>
  <si>
    <t>Quillajaceae</t>
  </si>
  <si>
    <t>Phyllanthaceae</t>
  </si>
  <si>
    <t>Schisandraceae</t>
  </si>
  <si>
    <t>Bignoniaceae</t>
  </si>
  <si>
    <t>Anamirta</t>
  </si>
  <si>
    <t>Catharanthus</t>
  </si>
  <si>
    <t>Malpighiaceae</t>
  </si>
  <si>
    <t>Chenopodioideae</t>
  </si>
  <si>
    <t>furanocoumarins</t>
  </si>
  <si>
    <t>aucubin</t>
  </si>
  <si>
    <t>C, E</t>
  </si>
  <si>
    <t>Daucus</t>
  </si>
  <si>
    <t>Apium</t>
  </si>
  <si>
    <t>graveolens</t>
  </si>
  <si>
    <t>mantegazzianum</t>
  </si>
  <si>
    <t>neurotoxic, pneumotoxic; only low levels in seeds (poppy seeds)</t>
  </si>
  <si>
    <t>gastrointestinal toxicity, cardiotoxic; only fresh material</t>
  </si>
  <si>
    <t>haematotoxic, peroral toxicity</t>
  </si>
  <si>
    <t>Phytolaccaceae</t>
  </si>
  <si>
    <t>Primula</t>
  </si>
  <si>
    <t>obconica</t>
  </si>
  <si>
    <t>primin</t>
  </si>
  <si>
    <t>glycosides, bufadienolide</t>
  </si>
  <si>
    <t>gastrointestinal toxicity, pneumotoxic</t>
  </si>
  <si>
    <t>gastrointestinal toxicity, neurotoxic, paralysis</t>
  </si>
  <si>
    <t>Consolida</t>
  </si>
  <si>
    <t>Frangula</t>
  </si>
  <si>
    <t>Rhamnaceae</t>
  </si>
  <si>
    <t>general toxicity, only after consumption of larger amounts</t>
  </si>
  <si>
    <t>Malus</t>
  </si>
  <si>
    <t>Amelanchier</t>
  </si>
  <si>
    <t>Cydonia</t>
  </si>
  <si>
    <t>Sorbus</t>
  </si>
  <si>
    <t>parasorbic acid</t>
  </si>
  <si>
    <t>lucidin, alizarin</t>
  </si>
  <si>
    <t>mutagenic toxicity</t>
  </si>
  <si>
    <t>bergamia</t>
  </si>
  <si>
    <t>phototoxic effect on skin, enhances the carcinogenity of UV light</t>
  </si>
  <si>
    <t>Blighia</t>
  </si>
  <si>
    <t>sapida</t>
  </si>
  <si>
    <t>L-hypoglycin</t>
  </si>
  <si>
    <t>jatamols A and B, spirojatamoil</t>
  </si>
  <si>
    <t>Melampyrum</t>
  </si>
  <si>
    <t>Rhinanthus</t>
  </si>
  <si>
    <t>contamination in cereals</t>
  </si>
  <si>
    <t>Santalaceae</t>
  </si>
  <si>
    <t>Cistaceae</t>
  </si>
  <si>
    <t>Lecanorineae</t>
  </si>
  <si>
    <t>Hyacinthaceae</t>
  </si>
  <si>
    <t>Valerianaceae</t>
  </si>
  <si>
    <t>Geraniaceae</t>
  </si>
  <si>
    <t>Piperaceae</t>
  </si>
  <si>
    <t>Peumus</t>
  </si>
  <si>
    <t>Monimiaceae</t>
  </si>
  <si>
    <t>illness in chickens; contamination in cereals</t>
  </si>
  <si>
    <t>Schizanthus</t>
  </si>
  <si>
    <t>schizanthines</t>
  </si>
  <si>
    <t>Nicandra</t>
  </si>
  <si>
    <t>Capsicum</t>
  </si>
  <si>
    <t>hyoscyamine, atropine</t>
  </si>
  <si>
    <t>scopolamine, atropine</t>
  </si>
  <si>
    <t>scopolamine, hyoscyamine, atropine</t>
  </si>
  <si>
    <t>neurotoxic (cerebral, parasympatica)</t>
  </si>
  <si>
    <t>neurotoxic (blocker, paralysis)</t>
  </si>
  <si>
    <t>Lycopersicon</t>
  </si>
  <si>
    <t>capsaicin</t>
  </si>
  <si>
    <t>capsaicinoids</t>
  </si>
  <si>
    <t>some hot peppers have extremely high levels in the placenta strings</t>
  </si>
  <si>
    <t>cytotoxic</t>
  </si>
  <si>
    <t>Melanthiaceae</t>
  </si>
  <si>
    <t>Ruscaceae</t>
  </si>
  <si>
    <t>Smilacaceae</t>
  </si>
  <si>
    <t>alkekengi</t>
  </si>
  <si>
    <t>neurotoxic; parenteral admission (ripe fruits are free)</t>
  </si>
  <si>
    <t>neurotoxic; parenteral admission (highest concentration in roots)</t>
  </si>
  <si>
    <t>tuberosum</t>
  </si>
  <si>
    <t>neurotoxic; parenteral admission (highest concentration in flowers)</t>
  </si>
  <si>
    <t>B, E</t>
  </si>
  <si>
    <t>Taxaceae</t>
  </si>
  <si>
    <t>Verbenaceae</t>
  </si>
  <si>
    <t>Lantana</t>
  </si>
  <si>
    <t>camara</t>
  </si>
  <si>
    <t>gastrointestinal toxicity, dermatitis, hepatotoxic</t>
  </si>
  <si>
    <t xml:space="preserve">L </t>
  </si>
  <si>
    <t>Tribulus</t>
  </si>
  <si>
    <t>terrestris</t>
  </si>
  <si>
    <t>Zygophyllaceae</t>
  </si>
  <si>
    <t>Bulnesia</t>
  </si>
  <si>
    <t>sarmentii</t>
  </si>
  <si>
    <t>Illiciaceae</t>
  </si>
  <si>
    <t>Myristicaceae</t>
  </si>
  <si>
    <t>absinthium</t>
  </si>
  <si>
    <t>Nyctaginaceae</t>
  </si>
  <si>
    <t>Cupressaceae</t>
  </si>
  <si>
    <t>alkaloids, benzylisoquinoline</t>
  </si>
  <si>
    <t>echujine</t>
  </si>
  <si>
    <t>Family</t>
  </si>
  <si>
    <t>Genus</t>
  </si>
  <si>
    <t>part</t>
  </si>
  <si>
    <t xml:space="preserve">components </t>
  </si>
  <si>
    <t>component family</t>
  </si>
  <si>
    <t>remarks</t>
  </si>
  <si>
    <t>Abrus</t>
  </si>
  <si>
    <t>seed</t>
  </si>
  <si>
    <t>abrin</t>
  </si>
  <si>
    <t>glycoproteins (lectins)</t>
  </si>
  <si>
    <t>Potent haemagluttinins and extremely toxic</t>
  </si>
  <si>
    <t xml:space="preserve">Achillea </t>
  </si>
  <si>
    <t>herb</t>
  </si>
  <si>
    <t>essential oils</t>
  </si>
  <si>
    <t>Acokanthera</t>
  </si>
  <si>
    <t>plant</t>
  </si>
  <si>
    <t>Aconitum</t>
  </si>
  <si>
    <t>root</t>
  </si>
  <si>
    <t>aconitine</t>
  </si>
  <si>
    <t>Acorus</t>
  </si>
  <si>
    <t>Actaea</t>
  </si>
  <si>
    <t>Adenium</t>
  </si>
  <si>
    <t>Adonis</t>
  </si>
  <si>
    <t>adonitoxin, convallatoxin</t>
  </si>
  <si>
    <t xml:space="preserve">magnoflorine, corytuberine </t>
  </si>
  <si>
    <t>Ranunculaceae</t>
  </si>
  <si>
    <t>Aethusa</t>
  </si>
  <si>
    <t>Aframomum</t>
  </si>
  <si>
    <t>1,8-cineole</t>
  </si>
  <si>
    <t>alkaloids</t>
  </si>
  <si>
    <t>piperine</t>
  </si>
  <si>
    <t>Agastache</t>
  </si>
  <si>
    <t>estragole, methyleugenol</t>
  </si>
  <si>
    <t>Agathosma</t>
  </si>
  <si>
    <t>methylchavicol, anethol</t>
  </si>
  <si>
    <t>Agrostemma</t>
  </si>
  <si>
    <t>leaf</t>
  </si>
  <si>
    <t>githagin, agrostemmic acid</t>
  </si>
  <si>
    <t>Ailanthus</t>
  </si>
  <si>
    <t xml:space="preserve">glycosides, cardiotonic </t>
  </si>
  <si>
    <t xml:space="preserve">alkaloids, benzylisoquinoline </t>
  </si>
  <si>
    <t xml:space="preserve">glycosides, cardenolide </t>
  </si>
  <si>
    <t>polyacetylenes</t>
  </si>
  <si>
    <t>Albizia</t>
  </si>
  <si>
    <t>unknown</t>
  </si>
  <si>
    <t>Aleurites</t>
  </si>
  <si>
    <t>saponins</t>
  </si>
  <si>
    <t>Euphorbiaceae</t>
  </si>
  <si>
    <t>Boraginaceae</t>
  </si>
  <si>
    <t>unspecified</t>
  </si>
  <si>
    <t xml:space="preserve">alkaloids, pyrrolizidine </t>
  </si>
  <si>
    <t>lycopsamine</t>
  </si>
  <si>
    <t>Aloe</t>
  </si>
  <si>
    <t>juice</t>
  </si>
  <si>
    <t>hydroxyanthracenes</t>
  </si>
  <si>
    <t>aloines</t>
  </si>
  <si>
    <t>Alpinia</t>
  </si>
  <si>
    <t>methyleugenol</t>
  </si>
  <si>
    <t>Alstonia</t>
  </si>
  <si>
    <t>bark</t>
  </si>
  <si>
    <t>alstonine, alstonidine</t>
  </si>
  <si>
    <t>Amaryllis</t>
  </si>
  <si>
    <t>bulb</t>
  </si>
  <si>
    <t>lycorine, ambelline, caranine</t>
  </si>
  <si>
    <t xml:space="preserve">alkaloids, isoquinoline </t>
  </si>
  <si>
    <t>Ammi</t>
  </si>
  <si>
    <t>khellin, visnagine</t>
  </si>
  <si>
    <t>furochromone</t>
  </si>
  <si>
    <t>Amygdalus</t>
  </si>
  <si>
    <t>prunasin</t>
  </si>
  <si>
    <t>glycosides, cyanogenic</t>
  </si>
  <si>
    <t>Anabasis</t>
  </si>
  <si>
    <t>anabasine</t>
  </si>
  <si>
    <t>Anacardium</t>
  </si>
  <si>
    <t>cardanol</t>
  </si>
  <si>
    <t>anacardic acids</t>
  </si>
  <si>
    <t>Anacyclus</t>
  </si>
  <si>
    <t>alkamides</t>
  </si>
  <si>
    <t>pellitorine</t>
  </si>
  <si>
    <t>Anadenanthera</t>
  </si>
  <si>
    <t>bufotenine, beta-carbolines</t>
  </si>
  <si>
    <t>Anagallis</t>
  </si>
  <si>
    <t>Anagyris</t>
  </si>
  <si>
    <t>cytisine (pyridine like alkaloid), anagyrine</t>
  </si>
  <si>
    <t xml:space="preserve">alkaloids, quinolizidine </t>
  </si>
  <si>
    <t>picrotoxin, picrotoxinin</t>
  </si>
  <si>
    <t>Anchusa</t>
  </si>
  <si>
    <t>lycopsamine; untoxic pyrrolizidine alk: laburnine and acetyllaburnine</t>
  </si>
  <si>
    <t>Andira</t>
  </si>
  <si>
    <t>wood</t>
  </si>
  <si>
    <t>chrysarobin</t>
  </si>
  <si>
    <t>quinones</t>
  </si>
  <si>
    <t>jamaicine</t>
  </si>
  <si>
    <t>Andromeda</t>
  </si>
  <si>
    <t>diterpenes</t>
  </si>
  <si>
    <t>Anemone</t>
  </si>
  <si>
    <t>Anethum</t>
  </si>
  <si>
    <t>estragole</t>
  </si>
  <si>
    <t>Angelica</t>
  </si>
  <si>
    <t>carvacrol, safrole, isosafrole</t>
  </si>
  <si>
    <t>furocoumarins</t>
  </si>
  <si>
    <t>Annona</t>
  </si>
  <si>
    <t>acetogenines</t>
  </si>
  <si>
    <t>stem</t>
  </si>
  <si>
    <t>annoretine</t>
  </si>
  <si>
    <t>eucalyptol</t>
  </si>
  <si>
    <t>Annonaceae</t>
  </si>
  <si>
    <t>Anthoxanthum</t>
  </si>
  <si>
    <t>coumarin</t>
  </si>
  <si>
    <t>Antiaris</t>
  </si>
  <si>
    <t>cardenolids (digoxin)</t>
  </si>
  <si>
    <t>antiarin</t>
  </si>
  <si>
    <t>Apocynum</t>
  </si>
  <si>
    <t>cymarin, strophantidin</t>
  </si>
  <si>
    <t>Aquilegia</t>
  </si>
  <si>
    <t xml:space="preserve">glycosides, cardiac </t>
  </si>
  <si>
    <t>Arctosptaphylos</t>
  </si>
  <si>
    <t>arbutin, methylarbutin</t>
  </si>
  <si>
    <t>Areca</t>
  </si>
  <si>
    <t>arecoline, arecaidine</t>
  </si>
  <si>
    <t>Argemone</t>
  </si>
  <si>
    <t>protopine, allocryptopine, sanguinarin</t>
  </si>
  <si>
    <t>Argyranthemum</t>
  </si>
  <si>
    <t>frutescinol isovalerate</t>
  </si>
  <si>
    <t>acetylenic compounds</t>
  </si>
  <si>
    <t>Argyreia</t>
  </si>
  <si>
    <t xml:space="preserve">alkaloids, ergoline </t>
  </si>
  <si>
    <t>Convolvulaceae</t>
  </si>
  <si>
    <t>Arisaema</t>
  </si>
  <si>
    <t>Araceae</t>
  </si>
  <si>
    <t>oxalates</t>
  </si>
  <si>
    <t>Aristolochia</t>
  </si>
  <si>
    <t>Aristolochiaceae</t>
  </si>
  <si>
    <t>aristolochic acid</t>
  </si>
  <si>
    <t>Arnica</t>
  </si>
  <si>
    <t>helenalin, carabrone</t>
  </si>
  <si>
    <t>lactones, sesquiterpene</t>
  </si>
  <si>
    <t xml:space="preserve">alkaloids, piperidine </t>
  </si>
  <si>
    <t>alkaloids, pyridine</t>
  </si>
  <si>
    <t>Artemisia</t>
  </si>
  <si>
    <t>coumarins</t>
  </si>
  <si>
    <t>abrotin</t>
  </si>
  <si>
    <t>isofraxidine, umbelliferone</t>
  </si>
  <si>
    <t>santonin</t>
  </si>
  <si>
    <t>flower</t>
  </si>
  <si>
    <t>root, seed</t>
  </si>
  <si>
    <t>Arum</t>
  </si>
  <si>
    <t>Arundo</t>
  </si>
  <si>
    <t>alkaloids, indole</t>
  </si>
  <si>
    <t>donasine</t>
  </si>
  <si>
    <t>Asarum</t>
  </si>
  <si>
    <t>beta-asarone</t>
  </si>
  <si>
    <t>Asclepias</t>
  </si>
  <si>
    <t>asclepin</t>
  </si>
  <si>
    <t>Asimia</t>
  </si>
  <si>
    <t>Atractylis</t>
  </si>
  <si>
    <t>carboxyatractyloside, wedeloside</t>
  </si>
  <si>
    <t>sesquiterpenoids</t>
  </si>
  <si>
    <t>atractylon, atractylenoides</t>
  </si>
  <si>
    <t>Atropa</t>
  </si>
  <si>
    <t>hyoscyamine, atropine, scopolamine</t>
  </si>
  <si>
    <t>alkaloids, tropane</t>
  </si>
  <si>
    <t>Aucuba</t>
  </si>
  <si>
    <t>saponins, triterpene</t>
  </si>
  <si>
    <t>Banisteriopsis</t>
  </si>
  <si>
    <t>harmine, harmaline</t>
  </si>
  <si>
    <t>Barosma</t>
  </si>
  <si>
    <t>pulegone</t>
  </si>
  <si>
    <t>Belamcanda</t>
  </si>
  <si>
    <t>irigenine, tectorigenine, tectoridine</t>
  </si>
  <si>
    <t>isoflavones</t>
  </si>
  <si>
    <t>Berberis</t>
  </si>
  <si>
    <t>bark, root</t>
  </si>
  <si>
    <t>berberine</t>
  </si>
  <si>
    <t>Boerhavia</t>
  </si>
  <si>
    <t>punarnavine</t>
  </si>
  <si>
    <t>Borago</t>
  </si>
  <si>
    <t>Boswellia</t>
  </si>
  <si>
    <t>gum</t>
  </si>
  <si>
    <t>Brachyglottis</t>
  </si>
  <si>
    <t>senecionine</t>
  </si>
  <si>
    <t>Bragantia</t>
  </si>
  <si>
    <t>chakranine</t>
  </si>
  <si>
    <t>Brayera</t>
  </si>
  <si>
    <t>konessine, kosotoxin, protokosin, kosin</t>
  </si>
  <si>
    <t>Brugmansia</t>
  </si>
  <si>
    <t>scopolamine</t>
  </si>
  <si>
    <t>Brunfelsia</t>
  </si>
  <si>
    <t>manacine, manaceine; carboline derivatives</t>
  </si>
  <si>
    <t>Bryonia</t>
  </si>
  <si>
    <t>Cucurbitaceae</t>
  </si>
  <si>
    <t>Buxus</t>
  </si>
  <si>
    <t>buxine</t>
  </si>
  <si>
    <t>Cachrys</t>
  </si>
  <si>
    <t>heraclenin</t>
  </si>
  <si>
    <t>Caladium</t>
  </si>
  <si>
    <t>Calea</t>
  </si>
  <si>
    <t>caleicine</t>
  </si>
  <si>
    <t xml:space="preserve">germacranolides, sesquiterpene </t>
  </si>
  <si>
    <t xml:space="preserve">alkaloids, diterpene </t>
  </si>
  <si>
    <t>Calla</t>
  </si>
  <si>
    <t>Callitris</t>
  </si>
  <si>
    <t>carvacrol</t>
  </si>
  <si>
    <t>Umbelliferae</t>
  </si>
  <si>
    <t>Calotropis</t>
  </si>
  <si>
    <t>Caltha</t>
  </si>
  <si>
    <t>Calycanthus</t>
  </si>
  <si>
    <t>calycanthine</t>
  </si>
  <si>
    <t xml:space="preserve">alkaloids, bisbenzylisoquinoline </t>
  </si>
  <si>
    <t>Calystegia</t>
  </si>
  <si>
    <t>jalapine</t>
  </si>
  <si>
    <t>calystegines</t>
  </si>
  <si>
    <t>caffeine, theophylline</t>
  </si>
  <si>
    <t>Canarium</t>
  </si>
  <si>
    <t>resin</t>
  </si>
  <si>
    <t>methyleugenol, limonene, phellandrene, sabine a.o.</t>
  </si>
  <si>
    <t>Cannabis</t>
  </si>
  <si>
    <t>tetrahydrocannabinol</t>
  </si>
  <si>
    <t>cannabinoids</t>
  </si>
  <si>
    <t>Caryota</t>
  </si>
  <si>
    <t>Casimiroa</t>
  </si>
  <si>
    <t>alkaloids, quinoline</t>
  </si>
  <si>
    <t>Cassia</t>
  </si>
  <si>
    <t>pod, leaf</t>
  </si>
  <si>
    <t>glycosides, hydroxyanthracene</t>
  </si>
  <si>
    <t>emodin, aloe-emodin, physcion, emodin anthron</t>
  </si>
  <si>
    <t>anthraquinones</t>
  </si>
  <si>
    <t>Catha</t>
  </si>
  <si>
    <t>amines</t>
  </si>
  <si>
    <t>D-cathine, D-cathinone</t>
  </si>
  <si>
    <t>vindoline, catharanthine, vinblastine, vincristine, leurosidine</t>
  </si>
  <si>
    <t>Caulophyllum</t>
  </si>
  <si>
    <t>cytisine, baptifoline</t>
  </si>
  <si>
    <t>Cedrela</t>
  </si>
  <si>
    <t>Cedrus</t>
  </si>
  <si>
    <t>glycosides, diterpene</t>
  </si>
  <si>
    <t>Cephaelis</t>
  </si>
  <si>
    <t>emetine</t>
  </si>
  <si>
    <t>Cestrum</t>
  </si>
  <si>
    <t>parquine, solasonine</t>
  </si>
  <si>
    <t>Chaenomeles</t>
  </si>
  <si>
    <t>Chamaelirium</t>
  </si>
  <si>
    <t>chamaelirin</t>
  </si>
  <si>
    <t>Cheiranthus</t>
  </si>
  <si>
    <t>cheirotoxin</t>
  </si>
  <si>
    <t>Chelidonium</t>
  </si>
  <si>
    <t xml:space="preserve">alkaloids, benzophenantridine </t>
  </si>
  <si>
    <t>Chenopodium</t>
  </si>
  <si>
    <t>ascaridol</t>
  </si>
  <si>
    <t>monoterpenoids</t>
  </si>
  <si>
    <t>Chondodendron</t>
  </si>
  <si>
    <t>Chrysanthemum</t>
  </si>
  <si>
    <t>Cicuta</t>
  </si>
  <si>
    <t>cicutoxin, virol, cicutol, farcarindiol</t>
  </si>
  <si>
    <t>Cimicifuga</t>
  </si>
  <si>
    <t>cytisine, methylcytisine</t>
  </si>
  <si>
    <t>Cinchona</t>
  </si>
  <si>
    <t>quinine, quinidine, cinchonin, cinchonidin</t>
  </si>
  <si>
    <t>Cineraria</t>
  </si>
  <si>
    <t>senecionine, integerrimine, seneciphylline, jacobine, jacoline, jaconine</t>
  </si>
  <si>
    <t>Cinnamomum</t>
  </si>
  <si>
    <t>camphor, eucalyptol, methyleugenol</t>
  </si>
  <si>
    <t>Cissampelos</t>
  </si>
  <si>
    <t>hayatine, hayatidine</t>
  </si>
  <si>
    <t>Cistus</t>
  </si>
  <si>
    <t>fruit</t>
  </si>
  <si>
    <t>cucurbitacins</t>
  </si>
  <si>
    <t>Citrus</t>
  </si>
  <si>
    <t>quillaia saponins</t>
  </si>
  <si>
    <t>D-isochondodendrine, D-bebeerin, L-isococlaurin</t>
  </si>
  <si>
    <t>Clematis</t>
  </si>
  <si>
    <t>Clivia</t>
  </si>
  <si>
    <t>lycorine</t>
  </si>
  <si>
    <t>Cnidoscolus</t>
  </si>
  <si>
    <t>linamarin</t>
  </si>
  <si>
    <t>Cocculus</t>
  </si>
  <si>
    <t>tetrandrine</t>
  </si>
  <si>
    <t>Coffea</t>
  </si>
  <si>
    <t>caffeine</t>
  </si>
  <si>
    <t>Cola</t>
  </si>
  <si>
    <t>caffeine, theobromine, theophylline</t>
  </si>
  <si>
    <t>Colchicum</t>
  </si>
  <si>
    <t>colchicine</t>
  </si>
  <si>
    <t>alkaloids, phenethylisoquinoline</t>
  </si>
  <si>
    <t>Coleus</t>
  </si>
  <si>
    <t>forskoline</t>
  </si>
  <si>
    <t>Combretum</t>
  </si>
  <si>
    <t>alkaloids, pyrrolidine</t>
  </si>
  <si>
    <t>combretine</t>
  </si>
  <si>
    <t>Conium</t>
  </si>
  <si>
    <t>coniine</t>
  </si>
  <si>
    <t>Convallaria</t>
  </si>
  <si>
    <t>convallotoxin</t>
  </si>
  <si>
    <t>cardenolids</t>
  </si>
  <si>
    <t>Convolvulus</t>
  </si>
  <si>
    <t>glycosides</t>
  </si>
  <si>
    <t>scammonin</t>
  </si>
  <si>
    <t>Copaifera</t>
  </si>
  <si>
    <t>caryophyllene, L-cadinene</t>
  </si>
  <si>
    <t>Coptis</t>
  </si>
  <si>
    <t>Corchorus</t>
  </si>
  <si>
    <t>glycosides, cardiac</t>
  </si>
  <si>
    <t>Corchoroside A and B</t>
  </si>
  <si>
    <t>corchoroside A, coroloside, cannogenol, digitoxigenin a.o.</t>
  </si>
  <si>
    <t>Coriandrum</t>
  </si>
  <si>
    <t>camphor</t>
  </si>
  <si>
    <t>Coriaria</t>
  </si>
  <si>
    <t>root, leaf</t>
  </si>
  <si>
    <t>coriamyrtin, coriarin</t>
  </si>
  <si>
    <t>Coronilla</t>
  </si>
  <si>
    <t>scolopetin</t>
  </si>
  <si>
    <t>hyrcanoside and aglycone hyrcanogenine</t>
  </si>
  <si>
    <t>Corydalis</t>
  </si>
  <si>
    <t>bulbocapnine, corydaline, corydine a.o.</t>
  </si>
  <si>
    <t>isoapocavidine, corydaline, tetrahydropalmine</t>
  </si>
  <si>
    <t>alkaloids, protoberberine</t>
  </si>
  <si>
    <t xml:space="preserve">saponins, glycosidic </t>
  </si>
  <si>
    <t xml:space="preserve">saponins, steroidal </t>
  </si>
  <si>
    <t>Corynanthe</t>
  </si>
  <si>
    <t>corynanthine, yohimbine</t>
  </si>
  <si>
    <t>Cotoneaster</t>
  </si>
  <si>
    <t>amygdalin, prunasin</t>
  </si>
  <si>
    <t>Coumarouna</t>
  </si>
  <si>
    <t>Crinum</t>
  </si>
  <si>
    <t>lycorine, crinidine, crinamine</t>
  </si>
  <si>
    <t>alkaloids, phenantrhidine</t>
  </si>
  <si>
    <t>Crotalaria</t>
  </si>
  <si>
    <t>monocrotaline</t>
  </si>
  <si>
    <t>Croton</t>
  </si>
  <si>
    <t>cascarillin, eluterins</t>
  </si>
  <si>
    <t>isoboldine, norisoboldine, magnoflorine</t>
  </si>
  <si>
    <t>Cryptostegia</t>
  </si>
  <si>
    <t>oleandrigenin, gitoxigenin, 16-anhydrogitoxigenin, 16-propionylgitoxigenin</t>
  </si>
  <si>
    <t>Cucurbita</t>
  </si>
  <si>
    <t>tetracyclic triterpenes</t>
  </si>
  <si>
    <t>Cuminum</t>
  </si>
  <si>
    <t>Cupressus</t>
  </si>
  <si>
    <t>alpha-pinene, alpha-terpinene, thymol</t>
  </si>
  <si>
    <t>Phenolic compounds</t>
  </si>
  <si>
    <t>cupressuflavone, amentoflavone, rutin, quercetin, quercetrin, myricitrin, comosiin, caffeic acid, p-coumaric acid</t>
  </si>
  <si>
    <t>Curcuma</t>
  </si>
  <si>
    <t>Cyclamen</t>
  </si>
  <si>
    <t>cyclamin</t>
  </si>
  <si>
    <t>Cynodon</t>
  </si>
  <si>
    <t>Cynoglossum</t>
  </si>
  <si>
    <t>Cypripedium</t>
  </si>
  <si>
    <t>Orchidaceae</t>
  </si>
  <si>
    <t>Cytisus</t>
  </si>
  <si>
    <t>cytisine, sparteine, lupanine</t>
  </si>
  <si>
    <t>ammodendrine</t>
  </si>
  <si>
    <t>Dalechampia</t>
  </si>
  <si>
    <t>lectins</t>
  </si>
  <si>
    <t>Daphne</t>
  </si>
  <si>
    <t>daphnetoxin</t>
  </si>
  <si>
    <t>Datura</t>
  </si>
  <si>
    <t>atropine, scopolamine</t>
  </si>
  <si>
    <t>Delphinium</t>
  </si>
  <si>
    <t>ajacine, ajaconine, delphinine, staphisine</t>
  </si>
  <si>
    <t>Derris</t>
  </si>
  <si>
    <t>rotenone</t>
  </si>
  <si>
    <t>rotenoids</t>
  </si>
  <si>
    <t>Dianthus</t>
  </si>
  <si>
    <t>Caryophyllaceae</t>
  </si>
  <si>
    <t>Dicentra</t>
  </si>
  <si>
    <t>dihydrosanguinarine, sanguinarine, scoulerine, cheilanthifoline, corydine, protopine</t>
  </si>
  <si>
    <t>Dichondra</t>
  </si>
  <si>
    <t>scopoletin</t>
  </si>
  <si>
    <t>Dictamnus</t>
  </si>
  <si>
    <t>dictamnine, trigonelline, skimmianine (Β-fagarine), γ-fagarine, dasycarpamine, platydesmine</t>
  </si>
  <si>
    <t>alkaloids, furoquinoline</t>
  </si>
  <si>
    <t>Dieffenbachia</t>
  </si>
  <si>
    <t>Digitalis</t>
  </si>
  <si>
    <t>digitalin, digoxin, …</t>
  </si>
  <si>
    <t>Dioscorea</t>
  </si>
  <si>
    <t>dioscorine</t>
  </si>
  <si>
    <t>alkaloids, pyrridinal</t>
  </si>
  <si>
    <t>dioscin and gracillin</t>
  </si>
  <si>
    <t>Diploclisia</t>
  </si>
  <si>
    <t>Dipteryx</t>
  </si>
  <si>
    <t>Dirca</t>
  </si>
  <si>
    <t>diterpene esters; daphnane esters</t>
  </si>
  <si>
    <t>Duboisia</t>
  </si>
  <si>
    <t>Ecballium</t>
  </si>
  <si>
    <t>Echium</t>
  </si>
  <si>
    <t>echimidine</t>
  </si>
  <si>
    <t>Elettaria</t>
  </si>
  <si>
    <t>Embelia</t>
  </si>
  <si>
    <t>embelin, vilangin</t>
  </si>
  <si>
    <t>benzoquinones</t>
  </si>
  <si>
    <t>Ephedra</t>
  </si>
  <si>
    <t>ephedrine, pseudoephedrine</t>
  </si>
  <si>
    <t>alkaloids, phenylethylamine</t>
  </si>
  <si>
    <t>Equisetum</t>
  </si>
  <si>
    <t>palustrine</t>
  </si>
  <si>
    <t>alkaloids, piperidine</t>
  </si>
  <si>
    <t>Eranthis</t>
  </si>
  <si>
    <t>eranthin</t>
  </si>
  <si>
    <t>glycosides, chromenone</t>
  </si>
  <si>
    <t>Erechtites</t>
  </si>
  <si>
    <t>senecionine, seneciphylline</t>
  </si>
  <si>
    <t>Eryngium</t>
  </si>
  <si>
    <t>bergapten</t>
  </si>
  <si>
    <t>falcarinon, falcarinolon</t>
  </si>
  <si>
    <t>polyines</t>
  </si>
  <si>
    <t>Erythrina</t>
  </si>
  <si>
    <t>erythraline, erysodine</t>
  </si>
  <si>
    <t>alkaloids, benzyltetrahydroisoquinoline</t>
  </si>
  <si>
    <t>Erythrophleum</t>
  </si>
  <si>
    <t>cassaine</t>
  </si>
  <si>
    <t>amides, diterpenoid</t>
  </si>
  <si>
    <t>Erythroxylum</t>
  </si>
  <si>
    <t>cocaine</t>
  </si>
  <si>
    <t>Eschscholzia</t>
  </si>
  <si>
    <t>californidine</t>
  </si>
  <si>
    <t>Eucalyptus</t>
  </si>
  <si>
    <t>Euonymus</t>
  </si>
  <si>
    <t>eounoside, euobioside, euomonoside, evonine, evozine, evorine</t>
  </si>
  <si>
    <t>Eupatorium</t>
  </si>
  <si>
    <t>supinine, rinderine</t>
  </si>
  <si>
    <t>Euphorbia</t>
  </si>
  <si>
    <t>Evernia</t>
  </si>
  <si>
    <t>lichen</t>
  </si>
  <si>
    <t>thujone</t>
  </si>
  <si>
    <t>Evodia</t>
  </si>
  <si>
    <t>evodiamine, rutecarpine</t>
  </si>
  <si>
    <t>Excoecaria</t>
  </si>
  <si>
    <t>latex</t>
  </si>
  <si>
    <t>tigliane, ingenane and daphnane types</t>
  </si>
  <si>
    <t>daphnane type</t>
  </si>
  <si>
    <t>Ferula</t>
  </si>
  <si>
    <t>gum resin</t>
  </si>
  <si>
    <t>coumarins, sesquiterpene</t>
  </si>
  <si>
    <t>asacoumarin A, gummosin, umbelliferone, galbanic acid</t>
  </si>
  <si>
    <t>Ficus</t>
  </si>
  <si>
    <t>psoralen, bergapten</t>
  </si>
  <si>
    <t>Foeniculum</t>
  </si>
  <si>
    <t>Fritillaria</t>
  </si>
  <si>
    <t>peimissine, imperialine</t>
  </si>
  <si>
    <t>alkaloids, isosteroidal</t>
  </si>
  <si>
    <t>Galega</t>
  </si>
  <si>
    <t>guanidine</t>
  </si>
  <si>
    <t>Galipea</t>
  </si>
  <si>
    <t>alkaloids, tetrahydroquinoline</t>
  </si>
  <si>
    <t>maculosidine</t>
  </si>
  <si>
    <t>galipine</t>
  </si>
  <si>
    <t>angustureine, galipeine, cuspareine, galipinine</t>
  </si>
  <si>
    <t>Galium</t>
  </si>
  <si>
    <t>Garcinia</t>
  </si>
  <si>
    <t>Hydroxycitric acid</t>
  </si>
  <si>
    <t>Gaultheria</t>
  </si>
  <si>
    <t>methyl salicylate</t>
  </si>
  <si>
    <t>Geissospermum</t>
  </si>
  <si>
    <t>geissospermine, flavopereirine, vellosine, geissoschizoline</t>
  </si>
  <si>
    <t>Gelsemium</t>
  </si>
  <si>
    <t>gelsemine, sempervirine</t>
  </si>
  <si>
    <t>Genista</t>
  </si>
  <si>
    <t>anagyrine, cytisine, sparteine, lupanine, lupinine</t>
  </si>
  <si>
    <t>Glaucium</t>
  </si>
  <si>
    <t>predicentrine, glaufidine, dehydrocorydine, corydine, isocorydine, protopine, α-allocryptopine</t>
  </si>
  <si>
    <t>alkaloids, aporphine</t>
  </si>
  <si>
    <t>Globularia</t>
  </si>
  <si>
    <t>globularin, globularicisin, globularidin, globularinin and globularimin</t>
  </si>
  <si>
    <t>glucoside, iridoid</t>
  </si>
  <si>
    <t>Gloriosa</t>
  </si>
  <si>
    <t>alkaloids, tropolone</t>
  </si>
  <si>
    <t>Glycyrrhiza</t>
  </si>
  <si>
    <t>estragole, glycyrrhizin</t>
  </si>
  <si>
    <t>Gossypium</t>
  </si>
  <si>
    <t>aldehyde, triterpenoid</t>
  </si>
  <si>
    <t>Gratiola</t>
  </si>
  <si>
    <t>Cucurbitacin I-glucoside, Cucurbitacin E-glucoside, gratioside</t>
  </si>
  <si>
    <t>Griffonia</t>
  </si>
  <si>
    <t>5-hydroxytryptophan</t>
  </si>
  <si>
    <t>Guarea</t>
  </si>
  <si>
    <t>anthothecol</t>
  </si>
  <si>
    <t>triterpenoids</t>
  </si>
  <si>
    <t>alkaloids, rusbine</t>
  </si>
  <si>
    <t>Guatteria</t>
  </si>
  <si>
    <t>asarone</t>
  </si>
  <si>
    <t>Gynocardia</t>
  </si>
  <si>
    <t>leaf, seed</t>
  </si>
  <si>
    <t>gynocardin</t>
  </si>
  <si>
    <t>Hagenia</t>
  </si>
  <si>
    <t>Kosotoxin, protokosin, kosin</t>
  </si>
  <si>
    <t>Harungana</t>
  </si>
  <si>
    <t>Harunmadagascarins</t>
  </si>
  <si>
    <t>anthranoids, polyphenolic</t>
  </si>
  <si>
    <t>Hedeoma</t>
  </si>
  <si>
    <t>eucalyptol, pulegone, menthofuran</t>
  </si>
  <si>
    <t>Hedera</t>
  </si>
  <si>
    <t>Hedychium</t>
  </si>
  <si>
    <t>alpha-hederin</t>
  </si>
  <si>
    <t>Heimia</t>
  </si>
  <si>
    <t>dehydrodecodine, heimidine</t>
  </si>
  <si>
    <t>alkaloids, biphenylquinolizidine lactone</t>
  </si>
  <si>
    <t>Heliotropium</t>
  </si>
  <si>
    <t>Helleborus</t>
  </si>
  <si>
    <t>helleborin</t>
  </si>
  <si>
    <t>bufadienole hellebrin</t>
  </si>
  <si>
    <t>celliamine, sprintillamine, nervine</t>
  </si>
  <si>
    <t>Hepatica</t>
  </si>
  <si>
    <t>Heracleum</t>
  </si>
  <si>
    <t>Herniaria</t>
  </si>
  <si>
    <t>Hippomane</t>
  </si>
  <si>
    <t>physostigmine?</t>
  </si>
  <si>
    <t>Holarrhena</t>
  </si>
  <si>
    <t>conessine, isoconessimine, kurchessine</t>
  </si>
  <si>
    <t>phorbolesters</t>
  </si>
  <si>
    <t>alkaloids, steroid</t>
  </si>
  <si>
    <t>Hoslundia</t>
  </si>
  <si>
    <t>eugenol</t>
  </si>
  <si>
    <t>Humulus</t>
  </si>
  <si>
    <t>8-prenylnaringenin</t>
  </si>
  <si>
    <t>phytooestrogen</t>
  </si>
  <si>
    <t>Hura</t>
  </si>
  <si>
    <t>huratoxin</t>
  </si>
  <si>
    <t>Hyacinthus</t>
  </si>
  <si>
    <t>Hydnocarpus</t>
  </si>
  <si>
    <t>Hydrastis</t>
  </si>
  <si>
    <t>Hyoscyamus</t>
  </si>
  <si>
    <t>Hypericum</t>
  </si>
  <si>
    <t>hypericin</t>
  </si>
  <si>
    <t>Xanthone</t>
  </si>
  <si>
    <t>Hyptis</t>
  </si>
  <si>
    <t>Hyssopus</t>
  </si>
  <si>
    <t>Illicium</t>
  </si>
  <si>
    <t>anisatin</t>
  </si>
  <si>
    <t>methyleugenol, estragole, safrole, trans-anethole</t>
  </si>
  <si>
    <t>Indigofera</t>
  </si>
  <si>
    <t>Ionidium</t>
  </si>
  <si>
    <t>Ipomoea</t>
  </si>
  <si>
    <t>alkaloids, indolizidine</t>
  </si>
  <si>
    <t>leaf, stem, seed</t>
  </si>
  <si>
    <t>ipangulines</t>
  </si>
  <si>
    <t>swainsonine</t>
  </si>
  <si>
    <t>glycosidase inhibitors</t>
  </si>
  <si>
    <t>operculinic acids</t>
  </si>
  <si>
    <t>glycosidic acids</t>
  </si>
  <si>
    <t>lysergine</t>
  </si>
  <si>
    <t>Isatis</t>
  </si>
  <si>
    <t>tryptanthrin</t>
  </si>
  <si>
    <t>Jateorhiza</t>
  </si>
  <si>
    <t>berberine, jatrorrhizine, palmatine, bisjatrorrhizine</t>
  </si>
  <si>
    <t>lactones, diterpenic</t>
  </si>
  <si>
    <t>Jatropha</t>
  </si>
  <si>
    <t>Joannesia</t>
  </si>
  <si>
    <t>joannesialactone</t>
  </si>
  <si>
    <t>Juglans</t>
  </si>
  <si>
    <t>Juniperus</t>
  </si>
  <si>
    <t>beta-cadinene, sabinene, thujones</t>
  </si>
  <si>
    <t>Justicia</t>
  </si>
  <si>
    <t>vasicine</t>
  </si>
  <si>
    <t>alkaloids, quinazoline</t>
  </si>
  <si>
    <t>Kalmia</t>
  </si>
  <si>
    <t>andromedotoxin</t>
  </si>
  <si>
    <t>arbutin</t>
  </si>
  <si>
    <t>Laburnum</t>
  </si>
  <si>
    <t>cytisine</t>
  </si>
  <si>
    <t>Lactuca</t>
  </si>
  <si>
    <t>lactucin, lactucopicrin</t>
  </si>
  <si>
    <t>Larrea</t>
  </si>
  <si>
    <t>nordihydroguaiaretic acid</t>
  </si>
  <si>
    <t>Lathyrus</t>
  </si>
  <si>
    <t>toxic amino acid</t>
  </si>
  <si>
    <t>Laurus</t>
  </si>
  <si>
    <t>B-N-oxalyl-a,b-diaminopropionic acid</t>
  </si>
  <si>
    <t>Lavandula</t>
  </si>
  <si>
    <t>Lawsonia</t>
  </si>
  <si>
    <t>Lawsone</t>
  </si>
  <si>
    <t>Ledum</t>
  </si>
  <si>
    <t>Leonurus</t>
  </si>
  <si>
    <t>leonurine, stachydrine</t>
  </si>
  <si>
    <t>leosibericin</t>
  </si>
  <si>
    <t>lepidiline</t>
  </si>
  <si>
    <t>Lepidium</t>
  </si>
  <si>
    <t>alkaloids, imidazole</t>
  </si>
  <si>
    <t>Leucanthemum</t>
  </si>
  <si>
    <t>Leucojum</t>
  </si>
  <si>
    <t>Levisticum</t>
  </si>
  <si>
    <t>Ligustrum</t>
  </si>
  <si>
    <t>glycosides, iridoid</t>
  </si>
  <si>
    <t>Linum</t>
  </si>
  <si>
    <t>linostatin, linamarin</t>
  </si>
  <si>
    <t>Linaceae</t>
  </si>
  <si>
    <t>Lippia</t>
  </si>
  <si>
    <t>Lithospermum</t>
  </si>
  <si>
    <t>lithosenine, intermedine, lycopsamine</t>
  </si>
  <si>
    <t>Litsea</t>
  </si>
  <si>
    <t>litebamine, laureotetanine</t>
  </si>
  <si>
    <t>alkaloids, phenanthrene</t>
  </si>
  <si>
    <t>Lobelia</t>
  </si>
  <si>
    <t>lobeline</t>
  </si>
  <si>
    <t>Lolium</t>
  </si>
  <si>
    <t>Lonchocarpus</t>
  </si>
  <si>
    <t>Lonicera</t>
  </si>
  <si>
    <t>alkaloids, pyridinium</t>
  </si>
  <si>
    <t>Lophophora</t>
  </si>
  <si>
    <t>mescaline</t>
  </si>
  <si>
    <t>Lupinus</t>
  </si>
  <si>
    <t>Liliaceae</t>
  </si>
  <si>
    <t>anagyrine</t>
  </si>
  <si>
    <t>Lycium</t>
  </si>
  <si>
    <t>Lycopus</t>
  </si>
  <si>
    <t>Lycoris</t>
  </si>
  <si>
    <t>lycorenine</t>
  </si>
  <si>
    <t>Lyonia</t>
  </si>
  <si>
    <t>Magnolia</t>
  </si>
  <si>
    <t>magnolol, honokiol</t>
  </si>
  <si>
    <t>Maianthemum</t>
  </si>
  <si>
    <t>corytuberine, magnoflorine, isothebaine, isocorydine</t>
  </si>
  <si>
    <t>Mallotus</t>
  </si>
  <si>
    <t>rottlerin</t>
  </si>
  <si>
    <t>chalcones</t>
  </si>
  <si>
    <t>Mandragora</t>
  </si>
  <si>
    <t>scopolamine, hyoscyamine</t>
  </si>
  <si>
    <t>Manihot</t>
  </si>
  <si>
    <t>Marrubium</t>
  </si>
  <si>
    <t>marrubiine</t>
  </si>
  <si>
    <t>Marsdenia</t>
  </si>
  <si>
    <t>Meconopsis</t>
  </si>
  <si>
    <t>mecambrine</t>
  </si>
  <si>
    <t>medicagol</t>
  </si>
  <si>
    <t>stachydrine, homostachydrine, trigonelline</t>
  </si>
  <si>
    <t>Melaleuca</t>
  </si>
  <si>
    <t>eucalyptol, methyleugenol</t>
  </si>
  <si>
    <t>Melilotus</t>
  </si>
  <si>
    <t>leaf, flower</t>
  </si>
  <si>
    <t>Melittis</t>
  </si>
  <si>
    <t>Menispermum</t>
  </si>
  <si>
    <t>root, fruit</t>
  </si>
  <si>
    <t>Mentha</t>
  </si>
  <si>
    <t>Menyanthes</t>
  </si>
  <si>
    <t>menyanthine</t>
  </si>
  <si>
    <t>emodin, aloe-emodin, chrysophanol</t>
  </si>
  <si>
    <t>gentianine</t>
  </si>
  <si>
    <t>alkaloids, monoterpene</t>
  </si>
  <si>
    <t>anthranoids</t>
  </si>
  <si>
    <t>Mercurialis</t>
  </si>
  <si>
    <t>ingenol esters</t>
  </si>
  <si>
    <t>Mesembryanthemum</t>
  </si>
  <si>
    <t>mesembrine</t>
  </si>
  <si>
    <t>oxalic acid</t>
  </si>
  <si>
    <t>Michelia</t>
  </si>
  <si>
    <t>Mimosa</t>
  </si>
  <si>
    <t>mimosine, mimonosides</t>
  </si>
  <si>
    <t>alkaloids, tryptamine</t>
  </si>
  <si>
    <t>Mitragyna</t>
  </si>
  <si>
    <t>mitragynine</t>
  </si>
  <si>
    <t>alkaloids, indole-monoterpenic</t>
  </si>
  <si>
    <t>Momordica</t>
  </si>
  <si>
    <t>momordicicosides</t>
  </si>
  <si>
    <t>Montanoa</t>
  </si>
  <si>
    <t>zoapatanol, montanol</t>
  </si>
  <si>
    <t>Moringa</t>
  </si>
  <si>
    <t>root, wood</t>
  </si>
  <si>
    <t>moringine (=benzylamine)</t>
  </si>
  <si>
    <t>Mucuna</t>
  </si>
  <si>
    <t>Myoporum</t>
  </si>
  <si>
    <t>alkaloids, tetrahydroisoquinoline</t>
  </si>
  <si>
    <t>furanosesquiterpenoids</t>
  </si>
  <si>
    <t>Myristica</t>
  </si>
  <si>
    <t>Myrrhis</t>
  </si>
  <si>
    <t>leaf, stem, fruit</t>
  </si>
  <si>
    <t>Myrtus</t>
  </si>
  <si>
    <t>Narcissus</t>
  </si>
  <si>
    <t>lycorine, galanthamine, homolycorine, haemanthamine</t>
  </si>
  <si>
    <t>Nardostachys</t>
  </si>
  <si>
    <t>lignans</t>
  </si>
  <si>
    <t>aromadendrene, cubeb-11-ene, epi-a-selinene, spirojatamol, valeranone</t>
  </si>
  <si>
    <t>Naregamia</t>
  </si>
  <si>
    <t>naregamine</t>
  </si>
  <si>
    <t>Nectandra</t>
  </si>
  <si>
    <t>berberine, sipirine</t>
  </si>
  <si>
    <t>nectandrin</t>
  </si>
  <si>
    <t>bark, seed</t>
  </si>
  <si>
    <t>Nepeta</t>
  </si>
  <si>
    <t>nepetalactones</t>
  </si>
  <si>
    <t>Nerium</t>
  </si>
  <si>
    <t>stropeside, oleandrin</t>
  </si>
  <si>
    <t>Nicotiana</t>
  </si>
  <si>
    <t>nicotine, anabasine</t>
  </si>
  <si>
    <t>Nierembergia</t>
  </si>
  <si>
    <t>1,25-dihydroxycholecalciferol</t>
  </si>
  <si>
    <t>colchicine, gloriosine</t>
  </si>
  <si>
    <t>Nigella</t>
  </si>
  <si>
    <t>elemene, cymene, thymol</t>
  </si>
  <si>
    <t>Nuphar</t>
  </si>
  <si>
    <t>root, flowers</t>
  </si>
  <si>
    <t>deoxynupharidine</t>
  </si>
  <si>
    <t>Nymphaea</t>
  </si>
  <si>
    <t>nupharine, nymphaeine</t>
  </si>
  <si>
    <t>Ochrosia</t>
  </si>
  <si>
    <t>ellipticine</t>
  </si>
  <si>
    <t>Ocimum</t>
  </si>
  <si>
    <t>camphor, eucalyptol, methyleugenol, thujone</t>
  </si>
  <si>
    <t>Ocotea</t>
  </si>
  <si>
    <t>Oenanthe</t>
  </si>
  <si>
    <t>myristicin, oenanthotoxin</t>
  </si>
  <si>
    <t>Operculina</t>
  </si>
  <si>
    <t>glucoresins</t>
  </si>
  <si>
    <t>Opopanax</t>
  </si>
  <si>
    <t>Origanum</t>
  </si>
  <si>
    <t>Ornithogalum</t>
  </si>
  <si>
    <t>Oxalis</t>
  </si>
  <si>
    <t>Papaver</t>
  </si>
  <si>
    <t>Paris</t>
  </si>
  <si>
    <t>pennogenin tetraglycoside</t>
  </si>
  <si>
    <t>Parthenocissus</t>
  </si>
  <si>
    <t>Paullinia</t>
  </si>
  <si>
    <t>Pausinystalia</t>
  </si>
  <si>
    <t>yohimbine (=corynine, quebrachine), a-yohimbine (=corynanthidine, isoyohimbine), b-yohimbine, d-yohimbine (=(-)-Ajmalicine), corynanthine,</t>
  </si>
  <si>
    <t>Pedilanthus</t>
  </si>
  <si>
    <t>oxygenated jatrophane diterpenes</t>
  </si>
  <si>
    <t>Peganum</t>
  </si>
  <si>
    <t>vasicine and vasicinone</t>
  </si>
  <si>
    <t>Pelargonium</t>
  </si>
  <si>
    <t>Perilla</t>
  </si>
  <si>
    <t>myristicin</t>
  </si>
  <si>
    <t>Persea</t>
  </si>
  <si>
    <t>Petasites</t>
  </si>
  <si>
    <t>Petroselinum</t>
  </si>
  <si>
    <t>myristicin, elemicin, apiol</t>
  </si>
  <si>
    <t>alkenylbenzenes</t>
  </si>
  <si>
    <t>Petunia</t>
  </si>
  <si>
    <t>Solanaceae</t>
  </si>
  <si>
    <t>boldine</t>
  </si>
  <si>
    <t>Phaseolus</t>
  </si>
  <si>
    <t>lectin</t>
  </si>
  <si>
    <t>Phellodendron</t>
  </si>
  <si>
    <t>Philodendron</t>
  </si>
  <si>
    <t>Physalis</t>
  </si>
  <si>
    <t>solanine</t>
  </si>
  <si>
    <t>Physostigma</t>
  </si>
  <si>
    <t>physostigmine</t>
  </si>
  <si>
    <t>Phytolacca</t>
  </si>
  <si>
    <t>phytolaccatoxin</t>
  </si>
  <si>
    <t>mitogenic lectins</t>
  </si>
  <si>
    <t>Picramnia</t>
  </si>
  <si>
    <t>aloe emodin</t>
  </si>
  <si>
    <t>antracenes</t>
  </si>
  <si>
    <t>Pieris</t>
  </si>
  <si>
    <t>grayanatoxin = andromedotoxin</t>
  </si>
  <si>
    <t>Pilocarpus</t>
  </si>
  <si>
    <t>pilocarpine, pilocarpidine, pilosine</t>
  </si>
  <si>
    <t>Pimenta</t>
  </si>
  <si>
    <t>Pimpinella</t>
  </si>
  <si>
    <t>Pinellia</t>
  </si>
  <si>
    <t>ephedrine</t>
  </si>
  <si>
    <t>Piper</t>
  </si>
  <si>
    <t>kavain; dihydrokavain (marindinie),(+)-methysticin, dihydromethysticin, yangonin</t>
  </si>
  <si>
    <t>lactones</t>
  </si>
  <si>
    <t>flavokavin A and B</t>
  </si>
  <si>
    <t>Piptadenia</t>
  </si>
  <si>
    <t>bufotenine, 5-MeO-dimethyltryptamine</t>
  </si>
  <si>
    <t>alkaloids, indolamine</t>
  </si>
  <si>
    <t>Piscidia</t>
  </si>
  <si>
    <t>rotenone, millettone, isomillettone</t>
  </si>
  <si>
    <t>Pluchea</t>
  </si>
  <si>
    <t>Podophyllum</t>
  </si>
  <si>
    <t>podophyllotoxin</t>
  </si>
  <si>
    <t>Pogostemon</t>
  </si>
  <si>
    <t>norpatchoulenol</t>
  </si>
  <si>
    <t>norpatchoulenol, caryophyllene, patchoulene, seychellene, bulnesene</t>
  </si>
  <si>
    <t>Polianthes</t>
  </si>
  <si>
    <t>tigogenin, hecogenin</t>
  </si>
  <si>
    <t>sapogenins</t>
  </si>
  <si>
    <t>Polygonatum</t>
  </si>
  <si>
    <t>chelidonic acid</t>
  </si>
  <si>
    <t>Polygonum</t>
  </si>
  <si>
    <t>emodin, chrysophanol</t>
  </si>
  <si>
    <t>Poncirus</t>
  </si>
  <si>
    <t>5 hydroxy-norachronycine</t>
  </si>
  <si>
    <t>alkaloids, acridone</t>
  </si>
  <si>
    <t>Prunus</t>
  </si>
  <si>
    <t>Pseudocaryophyllus</t>
  </si>
  <si>
    <t>leaf, fruit</t>
  </si>
  <si>
    <t>Psoralea</t>
  </si>
  <si>
    <t>psoralen</t>
  </si>
  <si>
    <t>Psychotria</t>
  </si>
  <si>
    <t>N,N-dimethyltryptamine</t>
  </si>
  <si>
    <t>Pteridium</t>
  </si>
  <si>
    <t>ptaquiloside B</t>
  </si>
  <si>
    <t>Pulmonaria</t>
  </si>
  <si>
    <t>Pulsatilla</t>
  </si>
  <si>
    <t>protoanemonin</t>
  </si>
  <si>
    <t>Punica</t>
  </si>
  <si>
    <t>pelletierine</t>
  </si>
  <si>
    <t>Pyrularia</t>
  </si>
  <si>
    <t>purothionin, viscotoxin, phoratoxin, crambim and thionin</t>
  </si>
  <si>
    <t>proteins</t>
  </si>
  <si>
    <t>Quassia</t>
  </si>
  <si>
    <t>carboline, canthine-6-one</t>
  </si>
  <si>
    <t>Quillaja</t>
  </si>
  <si>
    <t>Ranunculus</t>
  </si>
  <si>
    <t>Rauvolfia</t>
  </si>
  <si>
    <t>reserpine, rescinnamine, ajmalicine</t>
  </si>
  <si>
    <t>Ravensara</t>
  </si>
  <si>
    <t>methyleugenol, methylchavicol</t>
  </si>
  <si>
    <t>Rhamnus</t>
  </si>
  <si>
    <t>gluco-frangulins, emodin anthrone, dianthrones: palmidine C</t>
  </si>
  <si>
    <t>Rheum</t>
  </si>
  <si>
    <t>rhein, emodin,..; dianthrones: sennosides A, B, palmidin C</t>
  </si>
  <si>
    <t>Rhododendron</t>
  </si>
  <si>
    <t>andromedotoxins, grayanotoxins</t>
  </si>
  <si>
    <t>Rhynchosia</t>
  </si>
  <si>
    <t>Ricinus</t>
  </si>
  <si>
    <t>Rivea</t>
  </si>
  <si>
    <t>ergoline, lysergic acid derivatives</t>
  </si>
  <si>
    <t>Rivina</t>
  </si>
  <si>
    <t>Phytolaccatoxin</t>
  </si>
  <si>
    <t>Robinia</t>
  </si>
  <si>
    <t>toxalbumin</t>
  </si>
  <si>
    <t>Roemeria</t>
  </si>
  <si>
    <t>roecarboline</t>
  </si>
  <si>
    <t>alkaloids, carboline</t>
  </si>
  <si>
    <t>Rohdea</t>
  </si>
  <si>
    <t>rhodexin A</t>
  </si>
  <si>
    <t>Rosmarinus</t>
  </si>
  <si>
    <t>camphor, eucalyptol, carvacrol</t>
  </si>
  <si>
    <t>Rubia</t>
  </si>
  <si>
    <t>Rumex</t>
  </si>
  <si>
    <t>Ruta</t>
  </si>
  <si>
    <t>arborinine, graveoline</t>
  </si>
  <si>
    <t>methyl nonyl cetone</t>
  </si>
  <si>
    <t>terpenes, macrocyclic</t>
  </si>
  <si>
    <t>salvinorin A</t>
  </si>
  <si>
    <t>camphor, eucalyptol, estragol, carvacrol, thujone</t>
  </si>
  <si>
    <t>Sambucus</t>
  </si>
  <si>
    <t>ebuloside</t>
  </si>
  <si>
    <t>selid</t>
  </si>
  <si>
    <t>Sanguinaria</t>
  </si>
  <si>
    <t>sanguinarine, chelerethrin, sanguirulin</t>
  </si>
  <si>
    <t>alkaloids, benzophenantridine</t>
  </si>
  <si>
    <t>Sanicula</t>
  </si>
  <si>
    <t>Saniculoside R-1, Saniculoside N</t>
  </si>
  <si>
    <t>Sansevieria</t>
  </si>
  <si>
    <t>Saponaria</t>
  </si>
  <si>
    <t>saponarioside A and B</t>
  </si>
  <si>
    <t>Sassafras</t>
  </si>
  <si>
    <t>Satureja</t>
  </si>
  <si>
    <t>camphor, eucalyptol, carvacrol, thujone</t>
  </si>
  <si>
    <t>Sauropus</t>
  </si>
  <si>
    <t>papaverine</t>
  </si>
  <si>
    <t>Saussurea</t>
  </si>
  <si>
    <t>Schisandra</t>
  </si>
  <si>
    <t>rubisandrins, gomisin, schisandrin, schisantherin</t>
  </si>
  <si>
    <t>Schoenocaulon</t>
  </si>
  <si>
    <t>veratrine</t>
  </si>
  <si>
    <t>Scindapsus</t>
  </si>
  <si>
    <t>Scopolia</t>
  </si>
  <si>
    <t>Selenicereus</t>
  </si>
  <si>
    <t>tyramine</t>
  </si>
  <si>
    <t>Semecarpus</t>
  </si>
  <si>
    <t>anacardic acid</t>
  </si>
  <si>
    <t>Senecio</t>
  </si>
  <si>
    <t>loline, perloline, temuline and temulentiine</t>
  </si>
  <si>
    <t>senecionine, riddelliine</t>
  </si>
  <si>
    <t>Sesbania</t>
  </si>
  <si>
    <t>L-canavanine</t>
  </si>
  <si>
    <t>Sida</t>
  </si>
  <si>
    <t>cryptolepine</t>
  </si>
  <si>
    <t>Sinomenium</t>
  </si>
  <si>
    <t>sinomenine</t>
  </si>
  <si>
    <t>Smilax</t>
  </si>
  <si>
    <t>sarsaporin, parallin, sarsasapogenin, neotigogenin</t>
  </si>
  <si>
    <t>Solanum</t>
  </si>
  <si>
    <t>solanine, solanidine, tomatidine, soladulcidine, dulcamarine, solasonine</t>
  </si>
  <si>
    <t>Sophora</t>
  </si>
  <si>
    <t>Spartium</t>
  </si>
  <si>
    <t>cytisine, anagyrine, epi-lupinine, delta5-dehydrolupanine</t>
  </si>
  <si>
    <t>cytisine, sparteine</t>
  </si>
  <si>
    <t>Spigelia</t>
  </si>
  <si>
    <t>choline, actinidine</t>
  </si>
  <si>
    <t>Sprekelia</t>
  </si>
  <si>
    <t>lycorine, pseudolycorine</t>
  </si>
  <si>
    <t>Stellaria</t>
  </si>
  <si>
    <t>Stephania</t>
  </si>
  <si>
    <t>tetrandrine, fangchinoline</t>
  </si>
  <si>
    <t>Sternbergia</t>
  </si>
  <si>
    <t>lycorine, sternbergine, hippamine</t>
  </si>
  <si>
    <t>Stillingia</t>
  </si>
  <si>
    <t>roots</t>
  </si>
  <si>
    <t>Strophanthus</t>
  </si>
  <si>
    <t>ouabain</t>
  </si>
  <si>
    <t>Strychnos</t>
  </si>
  <si>
    <t>strychnine</t>
  </si>
  <si>
    <t>Symphoricarpus</t>
  </si>
  <si>
    <t>Symphytum</t>
  </si>
  <si>
    <t>lycopsamine, intermedine, symphytine, echimidine</t>
  </si>
  <si>
    <t>Syzygium</t>
  </si>
  <si>
    <t>estragole, carvacrol</t>
  </si>
  <si>
    <t>Tabebuia</t>
  </si>
  <si>
    <t>lapachol</t>
  </si>
  <si>
    <t>Tabernanthe</t>
  </si>
  <si>
    <t>ibogaine</t>
  </si>
  <si>
    <t>Tagetes</t>
  </si>
  <si>
    <t>Tamus</t>
  </si>
  <si>
    <t>Tanacetum</t>
  </si>
  <si>
    <t>pyrethrin, jasmolin, cinerarin</t>
  </si>
  <si>
    <t>pyrethrins</t>
  </si>
  <si>
    <t>parthenolide</t>
  </si>
  <si>
    <t>Taxus</t>
  </si>
  <si>
    <t>taxine, taxol, cephalomannine</t>
  </si>
  <si>
    <t>taxoids (diterpenic pseudoalkaloids)</t>
  </si>
  <si>
    <t>Tephrosia</t>
  </si>
  <si>
    <t>Teucrium</t>
  </si>
  <si>
    <t>teucrine</t>
  </si>
  <si>
    <t>Thapsia</t>
  </si>
  <si>
    <t>Thevetia</t>
  </si>
  <si>
    <t>thevetoside</t>
  </si>
  <si>
    <t>Thuja</t>
  </si>
  <si>
    <t>Thymus</t>
  </si>
  <si>
    <t>Trichocereus</t>
  </si>
  <si>
    <t>Trichodesma</t>
  </si>
  <si>
    <t>trichodesmine</t>
  </si>
  <si>
    <t>Trichosanthes</t>
  </si>
  <si>
    <t>trichosantin</t>
  </si>
  <si>
    <t>Trollius</t>
  </si>
  <si>
    <t>Turbina</t>
  </si>
  <si>
    <t>ergine, erginine</t>
  </si>
  <si>
    <t>Tussilago</t>
  </si>
  <si>
    <t>senkirkine, tussilagine, isotussilagine</t>
  </si>
  <si>
    <t>Tylophora</t>
  </si>
  <si>
    <t>tylophorine, tylocebrine, tylophorinine</t>
  </si>
  <si>
    <t>Urginea</t>
  </si>
  <si>
    <t>glucoscillarine, scillarine, scillarenine</t>
  </si>
  <si>
    <t>Vanillosmopsis</t>
  </si>
  <si>
    <t>Vataireopsis</t>
  </si>
  <si>
    <t>Veratrum</t>
  </si>
  <si>
    <t>protoveratrines A and B, cyclopamine</t>
  </si>
  <si>
    <t>Vinca</t>
  </si>
  <si>
    <t>vincamine, akuammine</t>
  </si>
  <si>
    <t>Vincetoxicum</t>
  </si>
  <si>
    <t>asclepiadine</t>
  </si>
  <si>
    <t>cynatratoside, hirundicoside</t>
  </si>
  <si>
    <t>antofine N-oxide, secoantofine N-oxide</t>
  </si>
  <si>
    <t>alkaloids, phenanthroindolizidine</t>
  </si>
  <si>
    <t>alkaloids, polyhydroxynortropane</t>
  </si>
  <si>
    <t>Viscum</t>
  </si>
  <si>
    <t>viscotoxins and lectins</t>
  </si>
  <si>
    <t>Voacanga</t>
  </si>
  <si>
    <t>tabersonine</t>
  </si>
  <si>
    <t>Wikstroemia</t>
  </si>
  <si>
    <t>daphnoretin, daphnine</t>
  </si>
  <si>
    <t>huratoxine, simplexine</t>
  </si>
  <si>
    <t>Wisteria</t>
  </si>
  <si>
    <t>wisterine and lectins</t>
  </si>
  <si>
    <t>Withania</t>
  </si>
  <si>
    <t>withaferine A</t>
  </si>
  <si>
    <t>anaferine, anahygrine, withanine, somniferine, somnine, tropine</t>
  </si>
  <si>
    <t>Xanthium</t>
  </si>
  <si>
    <t>carboxyatractyloside</t>
  </si>
  <si>
    <t>xanthatin</t>
  </si>
  <si>
    <t>Xysmalobium</t>
  </si>
  <si>
    <t>sophoroside types</t>
  </si>
  <si>
    <t>Yucca</t>
  </si>
  <si>
    <t>sarsasapogenin, tigogenin</t>
  </si>
  <si>
    <t>Zanthoxylum</t>
  </si>
  <si>
    <t>bergapten, umbelliferone</t>
  </si>
  <si>
    <t>Zigadenus</t>
  </si>
  <si>
    <t>zygadenine, zygacine</t>
  </si>
  <si>
    <t>Zingiber</t>
  </si>
  <si>
    <t>source</t>
  </si>
  <si>
    <t>A</t>
  </si>
  <si>
    <t>camphor, eucalyptol, thujone</t>
  </si>
  <si>
    <t>glycosides, carcinogenic</t>
  </si>
  <si>
    <t>senecionine, platiphylline</t>
  </si>
  <si>
    <t>Zingiberaceae</t>
  </si>
  <si>
    <t>Apocynaceae</t>
  </si>
  <si>
    <t>Myrsinaceae</t>
  </si>
  <si>
    <t>Asteraceae</t>
  </si>
  <si>
    <t>Erythroxylaceae</t>
  </si>
  <si>
    <t>Simaroubaceae</t>
  </si>
  <si>
    <t>Loganiaceae</t>
  </si>
  <si>
    <t>Poaceae</t>
  </si>
  <si>
    <t>Clusiaceae</t>
  </si>
  <si>
    <t>Rubiaceae</t>
  </si>
  <si>
    <t>estragole, asarone</t>
  </si>
  <si>
    <t>camphor, eucalyptol, methyleugenol, cineole, thujone</t>
  </si>
  <si>
    <t>eucalyptol, thujone</t>
  </si>
  <si>
    <t>eucalyptol, estragole</t>
  </si>
  <si>
    <t>camphor, eucalyptol, zingiberene, cineole, curcumin</t>
  </si>
  <si>
    <t>eucalyptol, estragole, carvacrol, methyleugenol, thujones</t>
  </si>
  <si>
    <t>eucalyptol, eugenol</t>
  </si>
  <si>
    <t>camphor, eucalyptol, eugenol</t>
  </si>
  <si>
    <t>camphor, estragole</t>
  </si>
  <si>
    <t>camphor, thujone, bornyl acetate, pinocarvone, terpinolene</t>
  </si>
  <si>
    <t>psoralen, bergapten, xanthotoxin</t>
  </si>
  <si>
    <t>psoralen, bergapten, umbelliferone</t>
  </si>
  <si>
    <t>Moraceae</t>
  </si>
  <si>
    <t>Rutaceae</t>
  </si>
  <si>
    <t>Rosaceae</t>
  </si>
  <si>
    <t>Berberidaceae</t>
  </si>
  <si>
    <t>Menispermaceae</t>
  </si>
  <si>
    <t>berberine, herbamine and oxyacanthine</t>
  </si>
  <si>
    <t>Lauraceae</t>
  </si>
  <si>
    <t>Magnoliaceae</t>
  </si>
  <si>
    <t>Papaveraceae</t>
  </si>
  <si>
    <t>Cornaceae</t>
  </si>
  <si>
    <t>Calycanthaceae</t>
  </si>
  <si>
    <t>Theaceae</t>
  </si>
  <si>
    <t>Burseraceae</t>
  </si>
  <si>
    <t>Palmae</t>
  </si>
  <si>
    <t>Meliaceae</t>
  </si>
  <si>
    <t>Theobroma</t>
  </si>
  <si>
    <t>theobromine</t>
  </si>
  <si>
    <t>alkaloids, purine</t>
  </si>
  <si>
    <t>A, B</t>
  </si>
  <si>
    <t>Aquifoliaceae</t>
  </si>
  <si>
    <t>Sapindaceae</t>
  </si>
  <si>
    <t>Combretaceae</t>
  </si>
  <si>
    <t>Coriariaceae</t>
  </si>
  <si>
    <t>Primulaceae</t>
  </si>
  <si>
    <t>Thymelaeaceae</t>
  </si>
  <si>
    <t>Ericaceae</t>
  </si>
  <si>
    <t>Lamiaceae</t>
  </si>
  <si>
    <t>Anacardiaceae</t>
  </si>
  <si>
    <t>Buxaceae</t>
  </si>
  <si>
    <t>Aizoaceae</t>
  </si>
  <si>
    <t>Malvaceae</t>
  </si>
  <si>
    <t>Agavaceae</t>
  </si>
  <si>
    <t>Asphodelaceae</t>
  </si>
  <si>
    <t>berberine, hydrastine</t>
  </si>
  <si>
    <t>Scrophulariaceae</t>
  </si>
  <si>
    <t>arvense</t>
  </si>
  <si>
    <t xml:space="preserve">Cirsium </t>
  </si>
  <si>
    <t xml:space="preserve">genus </t>
  </si>
  <si>
    <t>species</t>
  </si>
  <si>
    <t>plant toxins</t>
  </si>
  <si>
    <t>Veronica</t>
  </si>
  <si>
    <t>agrestis</t>
  </si>
  <si>
    <t>Lycopsus</t>
  </si>
  <si>
    <t>arvensis</t>
  </si>
  <si>
    <t>family</t>
  </si>
  <si>
    <t>Sonchus</t>
  </si>
  <si>
    <t>Viola</t>
  </si>
  <si>
    <t>tricolor</t>
  </si>
  <si>
    <t>annua</t>
  </si>
  <si>
    <t>officinalis</t>
  </si>
  <si>
    <t>Galeopsis</t>
  </si>
  <si>
    <t>speciosa</t>
  </si>
  <si>
    <t>Alopecurus</t>
  </si>
  <si>
    <t>myosuroides</t>
  </si>
  <si>
    <t>Fumaria</t>
  </si>
  <si>
    <t>Matricaria</t>
  </si>
  <si>
    <t>chamomilla</t>
  </si>
  <si>
    <t>segetum</t>
  </si>
  <si>
    <t>oleraceus</t>
  </si>
  <si>
    <t>tetrahit</t>
  </si>
  <si>
    <t>Capsella</t>
  </si>
  <si>
    <t>bursa-pastoris</t>
  </si>
  <si>
    <t>Sinapis</t>
  </si>
  <si>
    <t>Lamium</t>
  </si>
  <si>
    <t>amplexicaule</t>
  </si>
  <si>
    <t>rhoeas</t>
  </si>
  <si>
    <t>aparine</t>
  </si>
  <si>
    <t>Urtica</t>
  </si>
  <si>
    <t>urens</t>
  </si>
  <si>
    <t>Cardamine</t>
  </si>
  <si>
    <t>hirsuta</t>
  </si>
  <si>
    <t>farfara</t>
  </si>
  <si>
    <t>vulgaris</t>
  </si>
  <si>
    <t>hederifolia</t>
  </si>
  <si>
    <t>Galinsoga</t>
  </si>
  <si>
    <t>parviflora</t>
  </si>
  <si>
    <t>Centaurea</t>
  </si>
  <si>
    <t>cyanus</t>
  </si>
  <si>
    <t>helioscopa</t>
  </si>
  <si>
    <t>repens</t>
  </si>
  <si>
    <t>Stachys</t>
  </si>
  <si>
    <t>palustris</t>
  </si>
  <si>
    <t>Epilobium</t>
  </si>
  <si>
    <t>palustre</t>
  </si>
  <si>
    <t>media</t>
  </si>
  <si>
    <t>purpureum</t>
  </si>
  <si>
    <t>persicaria</t>
  </si>
  <si>
    <t>asper</t>
  </si>
  <si>
    <t>discoidea</t>
  </si>
  <si>
    <t>Spergula</t>
  </si>
  <si>
    <t>Erysimum</t>
  </si>
  <si>
    <t>cheiranthoides</t>
  </si>
  <si>
    <t>serotinum</t>
  </si>
  <si>
    <t>Poa</t>
  </si>
  <si>
    <t>Atriplex</t>
  </si>
  <si>
    <t>patula</t>
  </si>
  <si>
    <t>aviculare</t>
  </si>
  <si>
    <t>Coronopus</t>
  </si>
  <si>
    <t>squamatus</t>
  </si>
  <si>
    <t>lapathifolium</t>
  </si>
  <si>
    <t>Vicia</t>
  </si>
  <si>
    <t>cracca</t>
  </si>
  <si>
    <t>fatua</t>
  </si>
  <si>
    <t>Avena</t>
  </si>
  <si>
    <t>Claytonia</t>
  </si>
  <si>
    <t>perfoliata</t>
  </si>
  <si>
    <t>alba</t>
  </si>
  <si>
    <t>Thlaspi</t>
  </si>
  <si>
    <t>glaucum</t>
  </si>
  <si>
    <t>concolvulus</t>
  </si>
  <si>
    <t>nigrum</t>
  </si>
  <si>
    <t>Elytrigia</t>
  </si>
  <si>
    <t>Polygonaceae</t>
  </si>
  <si>
    <t>wachtkamersoort</t>
  </si>
  <si>
    <t>standaardlijstsoort</t>
  </si>
  <si>
    <t>status</t>
  </si>
  <si>
    <t>Adiantum</t>
  </si>
  <si>
    <t>raddianum</t>
  </si>
  <si>
    <t>Agrostis</t>
  </si>
  <si>
    <t>hyemalis</t>
  </si>
  <si>
    <t>scabra</t>
  </si>
  <si>
    <t>Alyssum</t>
  </si>
  <si>
    <t>saxatile</t>
  </si>
  <si>
    <t>Amaranthus</t>
  </si>
  <si>
    <t>rudis</t>
  </si>
  <si>
    <t>Anaphalis</t>
  </si>
  <si>
    <t>margaritacea</t>
  </si>
  <si>
    <t>Anisantha</t>
  </si>
  <si>
    <t>diandra</t>
  </si>
  <si>
    <t>madritensis</t>
  </si>
  <si>
    <t>syriaca</t>
  </si>
  <si>
    <t>aggregata</t>
  </si>
  <si>
    <t>Brassica</t>
  </si>
  <si>
    <t>oleracea subsp. oleracea</t>
  </si>
  <si>
    <t>Brunnera</t>
  </si>
  <si>
    <t>macrophylla</t>
  </si>
  <si>
    <t>Campanula</t>
  </si>
  <si>
    <t>carpatica</t>
  </si>
  <si>
    <t>medium</t>
  </si>
  <si>
    <t>portenschlagiana</t>
  </si>
  <si>
    <t>poscharskyana</t>
  </si>
  <si>
    <t>pyramidalis</t>
  </si>
  <si>
    <t>rubella</t>
  </si>
  <si>
    <t>Carex</t>
  </si>
  <si>
    <t>binervis</t>
  </si>
  <si>
    <t>ligerica</t>
  </si>
  <si>
    <t>reichenbachii</t>
  </si>
  <si>
    <t>Catalpa</t>
  </si>
  <si>
    <t>bignonioides</t>
  </si>
  <si>
    <t>stoebe</t>
  </si>
  <si>
    <t>Chaenorhinum</t>
  </si>
  <si>
    <t>origanifolium</t>
  </si>
  <si>
    <t>ambrosioides</t>
  </si>
  <si>
    <t>berlandieri</t>
  </si>
  <si>
    <t>schraderianum</t>
  </si>
  <si>
    <t>Clethra</t>
  </si>
  <si>
    <t>alnifolia</t>
  </si>
  <si>
    <t>Conyza</t>
  </si>
  <si>
    <t>bilbaoana</t>
  </si>
  <si>
    <t>bonariensis</t>
  </si>
  <si>
    <t>sumatrensis</t>
  </si>
  <si>
    <t>rehderi</t>
  </si>
  <si>
    <t>salicifolius</t>
  </si>
  <si>
    <t>sternianus</t>
  </si>
  <si>
    <t>Crataegus</t>
  </si>
  <si>
    <t>crus-galli</t>
  </si>
  <si>
    <t>Crocus</t>
  </si>
  <si>
    <t>chrysanthus</t>
  </si>
  <si>
    <t>Cynosurus</t>
  </si>
  <si>
    <t>echinatus</t>
  </si>
  <si>
    <t>Cyperus</t>
  </si>
  <si>
    <t>eragrostis</t>
  </si>
  <si>
    <t>Dactylis</t>
  </si>
  <si>
    <t>polygama</t>
  </si>
  <si>
    <t>laureola</t>
  </si>
  <si>
    <t>Dittrichia</t>
  </si>
  <si>
    <t>viscosa</t>
  </si>
  <si>
    <t>maculata</t>
  </si>
  <si>
    <t>portlandica</t>
  </si>
  <si>
    <t>Euphrasia</t>
  </si>
  <si>
    <t>micrantha</t>
  </si>
  <si>
    <t>nemorosa</t>
  </si>
  <si>
    <t>tetraquetra</t>
  </si>
  <si>
    <t>parisiense</t>
  </si>
  <si>
    <t>Geum</t>
  </si>
  <si>
    <t>japonicum</t>
  </si>
  <si>
    <t>Gypsophila</t>
  </si>
  <si>
    <t>paniculata</t>
  </si>
  <si>
    <t>Helianthus</t>
  </si>
  <si>
    <t>rigidus</t>
  </si>
  <si>
    <t>Impatiens</t>
  </si>
  <si>
    <t>balfourii</t>
  </si>
  <si>
    <t>confertum</t>
  </si>
  <si>
    <t>Lemna</t>
  </si>
  <si>
    <t>turionifera</t>
  </si>
  <si>
    <t>Leycesteria</t>
  </si>
  <si>
    <t>formosa</t>
  </si>
  <si>
    <t>Limonium</t>
  </si>
  <si>
    <t>humile</t>
  </si>
  <si>
    <t>Linaria</t>
  </si>
  <si>
    <t>purpurea</t>
  </si>
  <si>
    <t>Ludwigia</t>
  </si>
  <si>
    <t>grandiflora</t>
  </si>
  <si>
    <t>Lychnis</t>
  </si>
  <si>
    <t>coronaria</t>
  </si>
  <si>
    <t>Lythrum</t>
  </si>
  <si>
    <t>junceum</t>
  </si>
  <si>
    <t>Malva</t>
  </si>
  <si>
    <t>verticillata</t>
  </si>
  <si>
    <t>cambrica</t>
  </si>
  <si>
    <t>Melissa</t>
  </si>
  <si>
    <t>Nemesia</t>
  </si>
  <si>
    <t>melissaefolia</t>
  </si>
  <si>
    <t>mussinii</t>
  </si>
  <si>
    <t>x faassenii</t>
  </si>
  <si>
    <t>Nonea</t>
  </si>
  <si>
    <t>lutea</t>
  </si>
  <si>
    <t>pimpinelloides</t>
  </si>
  <si>
    <t>dillenii</t>
  </si>
  <si>
    <t>Panicum</t>
  </si>
  <si>
    <t>dichotomiflorum</t>
  </si>
  <si>
    <t>schinzii</t>
  </si>
  <si>
    <t>atlanticum</t>
  </si>
  <si>
    <t>pseudoorientale</t>
  </si>
  <si>
    <t>Pastinaca</t>
  </si>
  <si>
    <t>sativa subsp. urens</t>
  </si>
  <si>
    <t>Paulownia</t>
  </si>
  <si>
    <t>tomentosa</t>
  </si>
  <si>
    <t>Persicaria</t>
  </si>
  <si>
    <t>capitata</t>
  </si>
  <si>
    <t>Platanus</t>
  </si>
  <si>
    <t>orientalis</t>
  </si>
  <si>
    <t>Potamogeton</t>
  </si>
  <si>
    <t>filiformis</t>
  </si>
  <si>
    <t>x lintonii</t>
  </si>
  <si>
    <t>laurocerasus</t>
  </si>
  <si>
    <t>Pteris</t>
  </si>
  <si>
    <t>cretica</t>
  </si>
  <si>
    <t>Ribes</t>
  </si>
  <si>
    <t>odoratum</t>
  </si>
  <si>
    <t>sanguineum</t>
  </si>
  <si>
    <t>spicatum</t>
  </si>
  <si>
    <t>Rosa</t>
  </si>
  <si>
    <t>agrestris</t>
  </si>
  <si>
    <t>caesia</t>
  </si>
  <si>
    <t>canina (s.s.)</t>
  </si>
  <si>
    <t>columnifera</t>
  </si>
  <si>
    <t>corymbifera</t>
  </si>
  <si>
    <t>dumalis</t>
  </si>
  <si>
    <t>elliptica</t>
  </si>
  <si>
    <t>pseudoscabriuscula</t>
  </si>
  <si>
    <t>sherardii</t>
  </si>
  <si>
    <t>subcanina</t>
  </si>
  <si>
    <t>subcollina</t>
  </si>
  <si>
    <t>tomentella</t>
  </si>
  <si>
    <t>villosa</t>
  </si>
  <si>
    <t>Rostraria</t>
  </si>
  <si>
    <t>cristata</t>
  </si>
  <si>
    <t>Rubus</t>
  </si>
  <si>
    <t>loganobaccus</t>
  </si>
  <si>
    <t>Sagittaria</t>
  </si>
  <si>
    <t>latifolia</t>
  </si>
  <si>
    <t>Salvia</t>
  </si>
  <si>
    <t>ocymoides</t>
  </si>
  <si>
    <t>Schoenoplectus</t>
  </si>
  <si>
    <t>mucronatus</t>
  </si>
  <si>
    <t>x flevensis</t>
  </si>
  <si>
    <t>Scilla</t>
  </si>
  <si>
    <t>hispanica</t>
  </si>
  <si>
    <t>x massartiana</t>
  </si>
  <si>
    <t>mischtschenkoana</t>
  </si>
  <si>
    <t>Sedum</t>
  </si>
  <si>
    <t>sarmentosum</t>
  </si>
  <si>
    <t>cineraria</t>
  </si>
  <si>
    <t>Setaria</t>
  </si>
  <si>
    <t>faberi</t>
  </si>
  <si>
    <t>Smyrnium</t>
  </si>
  <si>
    <t>perfoliatum</t>
  </si>
  <si>
    <t>Soleirolia</t>
  </si>
  <si>
    <t>soleirolii</t>
  </si>
  <si>
    <t>Sorbaria</t>
  </si>
  <si>
    <t>sorbifolia</t>
  </si>
  <si>
    <t>Tradescantia</t>
  </si>
  <si>
    <t>virginiana</t>
  </si>
  <si>
    <t>Verbascum</t>
  </si>
  <si>
    <t>pulverulentum</t>
  </si>
  <si>
    <t>Verbena</t>
  </si>
  <si>
    <t>acinifolia</t>
  </si>
  <si>
    <t>spicata</t>
  </si>
  <si>
    <t>sativa subsp. nigra</t>
  </si>
  <si>
    <t>sativa subsp. segetalis</t>
  </si>
  <si>
    <t>A, C</t>
  </si>
  <si>
    <t>L-Dopa, N,N-dimethyltryptamine, butofetenine</t>
  </si>
  <si>
    <t>lupinine</t>
  </si>
  <si>
    <t>not found</t>
  </si>
  <si>
    <t>A, D</t>
  </si>
  <si>
    <t>D</t>
  </si>
  <si>
    <t>Sarothamnus</t>
  </si>
  <si>
    <t>sparteine</t>
  </si>
  <si>
    <t>berberine, palmatine</t>
  </si>
  <si>
    <t>Galanthus</t>
  </si>
  <si>
    <t>galanthamine</t>
  </si>
  <si>
    <t>E</t>
  </si>
  <si>
    <t>Rhus</t>
  </si>
  <si>
    <t>3-n-pentadecylcatechol</t>
  </si>
  <si>
    <t>A, E</t>
  </si>
  <si>
    <t>Peucedanum</t>
  </si>
  <si>
    <t>thapsigargin</t>
  </si>
  <si>
    <t>aethusine (= cynapine), aethusanol</t>
  </si>
  <si>
    <t>bergapten, xanthotoxin, imperatoxin</t>
  </si>
  <si>
    <t>Celastraceae</t>
  </si>
  <si>
    <t>Rhazya</t>
  </si>
  <si>
    <t>Ilex</t>
  </si>
  <si>
    <t>non-toxic</t>
  </si>
  <si>
    <t>A, B, E</t>
  </si>
  <si>
    <t>Leaves poisonous to animals</t>
  </si>
  <si>
    <t>aspidospermine, quebrachine (yohimbine), lupeol, amyrin</t>
  </si>
  <si>
    <t>poisonous to animals: neuromuscular symptons</t>
  </si>
  <si>
    <t>Aspidosperma</t>
  </si>
  <si>
    <t>poisoning of sheep (Australia)</t>
  </si>
  <si>
    <t>Amaranthaceae</t>
  </si>
  <si>
    <t>nitrate</t>
  </si>
  <si>
    <t>poisonous to dromedaries (Morocco)</t>
  </si>
  <si>
    <t>roots are highly toxic when fresh, the aerial parts are much less toxic; lower toxicity but still dangerous when dried</t>
  </si>
  <si>
    <t>acute toxicity, teratogenic effects</t>
  </si>
  <si>
    <t>Araliaceae</t>
  </si>
  <si>
    <t>falcarinol</t>
  </si>
  <si>
    <t>no serious toxicity</t>
  </si>
  <si>
    <t>Arecaceae</t>
  </si>
  <si>
    <t>A, D, E</t>
  </si>
  <si>
    <t>chewing betel nuts can cause toxic effects</t>
  </si>
  <si>
    <t>no serious toxicity after feeding experiments</t>
  </si>
  <si>
    <t>nitrate to nitrite poisoning, mainly of ruminants</t>
  </si>
  <si>
    <t>highly toxic</t>
  </si>
  <si>
    <t>highly toxic; castor oil is commercially used and pellets might remain toxic although detoxification by heating is applied</t>
  </si>
  <si>
    <t>Citrullus</t>
  </si>
  <si>
    <t>aronin</t>
  </si>
  <si>
    <t>alkaloids, isoquinoline</t>
  </si>
  <si>
    <t>toxic in fresh plants only</t>
  </si>
  <si>
    <t>psoralen and derivatives, phellopterin, imperatorin</t>
  </si>
  <si>
    <t>unnamed components</t>
  </si>
  <si>
    <t>papaverine, protopine</t>
  </si>
  <si>
    <t>morphine, codeine, noscapine</t>
  </si>
  <si>
    <t>A, C, E</t>
  </si>
  <si>
    <t>Helenium</t>
  </si>
  <si>
    <t>Hymenoxys</t>
  </si>
  <si>
    <t>Geigaria</t>
  </si>
  <si>
    <t>allergenic problems, skin sensitisation</t>
  </si>
  <si>
    <t>A, F</t>
  </si>
  <si>
    <t>E, F</t>
  </si>
  <si>
    <t>verum</t>
  </si>
  <si>
    <t>F</t>
  </si>
  <si>
    <t>hepatoxic</t>
  </si>
  <si>
    <t>A, E, F</t>
  </si>
  <si>
    <t>hepatotoxic</t>
  </si>
  <si>
    <t>dracunculus</t>
  </si>
  <si>
    <t>basilicum</t>
  </si>
  <si>
    <t>perforatum</t>
  </si>
  <si>
    <t>hepatotoxic, nephrotoxic</t>
  </si>
  <si>
    <t>fragans</t>
  </si>
  <si>
    <t>menthofuran, pulegone</t>
  </si>
  <si>
    <t>amara</t>
  </si>
  <si>
    <t>quassin</t>
  </si>
  <si>
    <t>possible reproductive toxicity</t>
  </si>
  <si>
    <t>methyleugenol, safrole</t>
  </si>
  <si>
    <t>coumarin, safrole</t>
  </si>
  <si>
    <t>calamus</t>
  </si>
  <si>
    <t>odorata</t>
  </si>
  <si>
    <t>genotoxic</t>
  </si>
  <si>
    <t>safrole</t>
  </si>
  <si>
    <t>chamaedrys</t>
  </si>
  <si>
    <t>laxative</t>
  </si>
  <si>
    <t>enhanced photosensitivity</t>
  </si>
  <si>
    <t>--- Select genus name ---</t>
  </si>
  <si>
    <t>--- Select component family ---</t>
  </si>
  <si>
    <t>Select Genus</t>
  </si>
  <si>
    <t>Select Compound family</t>
  </si>
  <si>
    <t>Calculations for Genus Search</t>
  </si>
  <si>
    <t>Calculations for Compound family Search</t>
  </si>
  <si>
    <t>component family (search)</t>
  </si>
  <si>
    <t>nr</t>
  </si>
  <si>
    <t>zoek compound</t>
  </si>
  <si>
    <t>compound family</t>
  </si>
  <si>
    <t>genus</t>
  </si>
  <si>
    <t>zoek genus</t>
  </si>
  <si>
    <t>A, D, E, G</t>
  </si>
  <si>
    <t>A, G</t>
  </si>
  <si>
    <t>A, E, G</t>
  </si>
  <si>
    <t>G</t>
  </si>
  <si>
    <t>Fagus</t>
  </si>
  <si>
    <t>sylvatica</t>
  </si>
  <si>
    <t>E, G</t>
  </si>
  <si>
    <t>Ambrosia</t>
  </si>
  <si>
    <t>seeds</t>
  </si>
  <si>
    <t>tiglium</t>
  </si>
  <si>
    <t>Fagaceae</t>
  </si>
  <si>
    <t>Row_nr</t>
  </si>
  <si>
    <t>Database of plant toxins</t>
  </si>
  <si>
    <t>version 1.0</t>
  </si>
  <si>
    <t>Fabaceae</t>
  </si>
  <si>
    <t>bergapten, heraclenol, heraclenin, imperatoxin, ostruthol, oxypeucedanin, archangelin a.o.</t>
  </si>
  <si>
    <t>angelicin, pimpinellin, sphondin, imperatoxin, bergapten, isobergapten, esopimpinellin, peucedanin, scopoletin, umbelliferone, umbelliprenin, xanthotoxin</t>
  </si>
  <si>
    <t>RIKILT - Institute of food safety, 2012</t>
  </si>
  <si>
    <t>nephropathy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</si>
</sst>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sz val="8"/>
      <color indexed="81"/>
      <name val="Tahoma"/>
      <family val="2"/>
    </font>
    <font>
      <b/>
      <sz val="8"/>
      <color indexed="81"/>
      <name val="Tahoma"/>
      <family val="2"/>
    </font>
    <font>
      <i/>
      <sz val="10"/>
      <name val="Arial"/>
      <family val="2"/>
    </font>
    <font>
      <sz val="10"/>
      <name val="Arial"/>
      <family val="2"/>
    </font>
    <font>
      <i/>
      <u/>
      <sz val="10"/>
      <color indexed="12"/>
      <name val="Arial"/>
      <family val="2"/>
    </font>
    <font>
      <b/>
      <sz val="18"/>
      <color theme="3"/>
      <name val="Cambria"/>
      <family val="2"/>
      <scheme val="major"/>
    </font>
    <font>
      <b/>
      <sz val="13"/>
      <color theme="3"/>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1"/>
      <color rgb="FF9C0006"/>
      <name val="Calibri"/>
      <family val="2"/>
      <scheme val="minor"/>
    </font>
    <font>
      <b/>
      <sz val="11"/>
      <color rgb="FF006100"/>
      <name val="Calibri"/>
      <family val="2"/>
      <scheme val="minor"/>
    </font>
    <font>
      <b/>
      <sz val="8"/>
      <color theme="3"/>
      <name val="Verdana"/>
      <family val="2"/>
    </font>
  </fonts>
  <fills count="16">
    <fill>
      <patternFill patternType="none"/>
    </fill>
    <fill>
      <patternFill patternType="gray125"/>
    </fill>
    <fill>
      <patternFill patternType="solid">
        <fgColor indexed="46"/>
        <bgColor indexed="64"/>
      </patternFill>
    </fill>
    <fill>
      <patternFill patternType="solid">
        <fgColor indexed="42"/>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theme="5" tint="0.79998168889431442"/>
        <bgColor indexed="65"/>
      </patternFill>
    </fill>
    <fill>
      <patternFill patternType="solid">
        <fgColor theme="6"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79998168889431442"/>
        <bgColor indexed="65"/>
      </patternFill>
    </fill>
    <fill>
      <patternFill patternType="solid">
        <fgColor theme="1" tint="0.499984740745262"/>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tint="0.499984740745262"/>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n">
        <color theme="3"/>
      </left>
      <right/>
      <top style="thin">
        <color theme="3"/>
      </top>
      <bottom style="thin">
        <color theme="3"/>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theme="3"/>
      </bottom>
      <diagonal/>
    </border>
  </borders>
  <cellStyleXfs count="10">
    <xf numFmtId="0" fontId="0" fillId="0" borderId="0"/>
    <xf numFmtId="0" fontId="6" fillId="0" borderId="0" applyNumberFormat="0" applyFill="0" applyBorder="0" applyAlignment="0" applyProtection="0">
      <alignment vertical="top"/>
      <protection locked="0"/>
    </xf>
    <xf numFmtId="9" fontId="3" fillId="0" borderId="0" applyFon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5" borderId="0" applyNumberFormat="0" applyBorder="0" applyAlignment="0" applyProtection="0"/>
    <xf numFmtId="0" fontId="15"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 fillId="12" borderId="0" applyNumberFormat="0" applyBorder="0" applyAlignment="0" applyProtection="0"/>
  </cellStyleXfs>
  <cellXfs count="80">
    <xf numFmtId="0" fontId="0" fillId="0" borderId="0" xfId="0"/>
    <xf numFmtId="0" fontId="4" fillId="0" borderId="0" xfId="0" applyFont="1"/>
    <xf numFmtId="0" fontId="6" fillId="0" borderId="0" xfId="1" applyAlignment="1" applyProtection="1"/>
    <xf numFmtId="0" fontId="6" fillId="0" borderId="0" xfId="1" applyFont="1" applyAlignment="1" applyProtection="1"/>
    <xf numFmtId="0" fontId="9" fillId="0" borderId="0" xfId="0" applyFont="1"/>
    <xf numFmtId="0" fontId="0" fillId="0" borderId="1" xfId="0" applyBorder="1"/>
    <xf numFmtId="164" fontId="0" fillId="0" borderId="2" xfId="2" applyNumberFormat="1" applyFont="1" applyBorder="1"/>
    <xf numFmtId="0" fontId="3" fillId="0" borderId="0" xfId="0" applyFont="1"/>
    <xf numFmtId="0" fontId="0" fillId="0" borderId="0" xfId="0" applyAlignment="1">
      <alignment horizontal="center"/>
    </xf>
    <xf numFmtId="0" fontId="3" fillId="0" borderId="0" xfId="0" applyFont="1" applyAlignment="1">
      <alignment horizontal="center"/>
    </xf>
    <xf numFmtId="0" fontId="0" fillId="0" borderId="0" xfId="0" applyFont="1"/>
    <xf numFmtId="0" fontId="4" fillId="0" borderId="0" xfId="0" applyFont="1" applyAlignment="1">
      <alignment horizontal="left"/>
    </xf>
    <xf numFmtId="0" fontId="6" fillId="2" borderId="0" xfId="1" applyFill="1" applyAlignment="1" applyProtection="1"/>
    <xf numFmtId="0" fontId="10" fillId="0" borderId="0" xfId="0" applyFont="1"/>
    <xf numFmtId="0" fontId="0" fillId="0" borderId="0" xfId="0" applyFill="1"/>
    <xf numFmtId="164" fontId="3" fillId="0" borderId="2" xfId="2" applyNumberFormat="1" applyBorder="1"/>
    <xf numFmtId="0" fontId="11" fillId="0" borderId="0" xfId="1" applyFont="1" applyAlignment="1" applyProtection="1"/>
    <xf numFmtId="0" fontId="0" fillId="3" borderId="0" xfId="0" applyFill="1"/>
    <xf numFmtId="0" fontId="0" fillId="4" borderId="0" xfId="0" applyFill="1"/>
    <xf numFmtId="0" fontId="0" fillId="0" borderId="0" xfId="0" quotePrefix="1"/>
    <xf numFmtId="0" fontId="12" fillId="9" borderId="4" xfId="3" applyFill="1" applyBorder="1" applyAlignment="1" applyProtection="1">
      <alignment vertical="top" wrapText="1"/>
      <protection hidden="1"/>
    </xf>
    <xf numFmtId="0" fontId="13" fillId="9" borderId="5" xfId="4" applyFill="1" applyBorder="1" applyAlignment="1" applyProtection="1">
      <alignment horizontal="left"/>
      <protection hidden="1"/>
    </xf>
    <xf numFmtId="0" fontId="0" fillId="9" borderId="5" xfId="0" applyFill="1" applyBorder="1" applyProtection="1">
      <protection hidden="1"/>
    </xf>
    <xf numFmtId="0" fontId="0" fillId="9" borderId="6" xfId="0" applyFill="1" applyBorder="1" applyProtection="1">
      <protection hidden="1"/>
    </xf>
    <xf numFmtId="0" fontId="16" fillId="7" borderId="0" xfId="7" applyFont="1" applyProtection="1">
      <protection hidden="1"/>
    </xf>
    <xf numFmtId="0" fontId="2" fillId="7" borderId="0" xfId="7" applyProtection="1">
      <protection hidden="1"/>
    </xf>
    <xf numFmtId="0" fontId="2" fillId="8" borderId="0" xfId="8" applyProtection="1">
      <protection hidden="1"/>
    </xf>
    <xf numFmtId="0" fontId="0" fillId="13" borderId="0" xfId="0" applyFill="1" applyBorder="1" applyProtection="1">
      <protection hidden="1"/>
    </xf>
    <xf numFmtId="0" fontId="0" fillId="13" borderId="0" xfId="0" applyFill="1" applyProtection="1">
      <protection hidden="1"/>
    </xf>
    <xf numFmtId="0" fontId="0" fillId="0" borderId="0" xfId="0" applyProtection="1">
      <protection hidden="1"/>
    </xf>
    <xf numFmtId="0" fontId="13" fillId="10" borderId="0" xfId="4" applyFill="1" applyBorder="1" applyProtection="1">
      <protection hidden="1"/>
    </xf>
    <xf numFmtId="0" fontId="16" fillId="8" borderId="0" xfId="8" applyFont="1" applyProtection="1">
      <protection hidden="1"/>
    </xf>
    <xf numFmtId="0" fontId="2" fillId="13" borderId="0" xfId="8" applyFill="1" applyProtection="1">
      <protection hidden="1"/>
    </xf>
    <xf numFmtId="0" fontId="18" fillId="5" borderId="11" xfId="5" applyFont="1" applyBorder="1" applyProtection="1">
      <protection hidden="1"/>
    </xf>
    <xf numFmtId="0" fontId="0" fillId="0" borderId="12" xfId="0" applyBorder="1" applyAlignment="1" applyProtection="1">
      <alignment horizontal="left" vertical="top" wrapText="1"/>
      <protection hidden="1"/>
    </xf>
    <xf numFmtId="0" fontId="10" fillId="0" borderId="12" xfId="0" applyFont="1" applyBorder="1" applyAlignment="1" applyProtection="1">
      <alignment horizontal="left" vertical="top" wrapText="1"/>
      <protection hidden="1"/>
    </xf>
    <xf numFmtId="0" fontId="4" fillId="0" borderId="12" xfId="0" applyFont="1" applyBorder="1" applyAlignment="1" applyProtection="1">
      <alignment horizontal="left" vertical="top" wrapText="1"/>
      <protection hidden="1"/>
    </xf>
    <xf numFmtId="0" fontId="0" fillId="0" borderId="13" xfId="0" applyBorder="1" applyAlignment="1" applyProtection="1">
      <alignment horizontal="left" vertical="top" wrapText="1"/>
      <protection hidden="1"/>
    </xf>
    <xf numFmtId="0" fontId="4" fillId="0" borderId="11" xfId="0" applyFont="1" applyBorder="1" applyAlignment="1" applyProtection="1">
      <alignment horizontal="left" vertical="top" wrapText="1"/>
      <protection hidden="1"/>
    </xf>
    <xf numFmtId="0" fontId="2" fillId="13" borderId="0" xfId="8" applyFill="1" applyBorder="1" applyProtection="1">
      <protection hidden="1"/>
    </xf>
    <xf numFmtId="0" fontId="0" fillId="11" borderId="0" xfId="0" applyFill="1" applyProtection="1">
      <protection hidden="1"/>
    </xf>
    <xf numFmtId="0" fontId="2" fillId="11" borderId="0" xfId="7" applyFill="1" applyProtection="1">
      <protection hidden="1"/>
    </xf>
    <xf numFmtId="0" fontId="3" fillId="13" borderId="0" xfId="0" applyFont="1" applyFill="1" applyProtection="1">
      <protection hidden="1"/>
    </xf>
    <xf numFmtId="0" fontId="0" fillId="0" borderId="10" xfId="0" applyBorder="1" applyAlignment="1" applyProtection="1">
      <alignment horizontal="left" vertical="top" wrapText="1"/>
      <protection locked="0" hidden="1"/>
    </xf>
    <xf numFmtId="0" fontId="0" fillId="10" borderId="0" xfId="0" applyFill="1" applyBorder="1" applyProtection="1">
      <protection locked="0" hidden="1"/>
    </xf>
    <xf numFmtId="0" fontId="17" fillId="6" borderId="8" xfId="6" applyFont="1" applyBorder="1" applyProtection="1">
      <protection locked="0" hidden="1"/>
    </xf>
    <xf numFmtId="0" fontId="17" fillId="6" borderId="11" xfId="6" applyFont="1" applyBorder="1" applyProtection="1">
      <protection locked="0" hidden="1"/>
    </xf>
    <xf numFmtId="0" fontId="18" fillId="5" borderId="8" xfId="5" applyFont="1" applyBorder="1" applyProtection="1">
      <protection locked="0" hidden="1"/>
    </xf>
    <xf numFmtId="0" fontId="0" fillId="10" borderId="0" xfId="0" applyFill="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12" xfId="0" applyBorder="1" applyAlignment="1" applyProtection="1">
      <alignment horizontal="left" vertical="top" wrapText="1"/>
      <protection locked="0" hidden="1"/>
    </xf>
    <xf numFmtId="0" fontId="1" fillId="12" borderId="14" xfId="9" applyBorder="1" applyAlignment="1" applyProtection="1">
      <alignment horizontal="left" vertical="top" wrapText="1"/>
      <protection locked="0" hidden="1"/>
    </xf>
    <xf numFmtId="0" fontId="1" fillId="12" borderId="12" xfId="9" applyBorder="1" applyAlignment="1" applyProtection="1">
      <alignment horizontal="left" vertical="top" wrapText="1"/>
      <protection locked="0" hidden="1"/>
    </xf>
    <xf numFmtId="0" fontId="10" fillId="0" borderId="14" xfId="0" applyFont="1" applyBorder="1" applyAlignment="1" applyProtection="1">
      <alignment horizontal="left" vertical="top" wrapText="1"/>
      <protection locked="0" hidden="1"/>
    </xf>
    <xf numFmtId="0" fontId="4" fillId="0" borderId="14" xfId="0" applyFont="1" applyBorder="1" applyAlignment="1" applyProtection="1">
      <alignment horizontal="left" vertical="top" wrapText="1"/>
      <protection locked="0" hidden="1"/>
    </xf>
    <xf numFmtId="0" fontId="4" fillId="0" borderId="12" xfId="0" applyFont="1" applyBorder="1" applyAlignment="1" applyProtection="1">
      <alignment horizontal="left" vertical="top" wrapText="1"/>
      <protection locked="0" hidden="1"/>
    </xf>
    <xf numFmtId="0" fontId="0" fillId="0" borderId="9" xfId="0" applyBorder="1" applyAlignment="1" applyProtection="1">
      <alignment horizontal="left" vertical="top" wrapText="1"/>
      <protection locked="0" hidden="1"/>
    </xf>
    <xf numFmtId="0" fontId="0" fillId="0" borderId="13" xfId="0" applyBorder="1" applyAlignment="1" applyProtection="1">
      <alignment horizontal="left" vertical="top" wrapText="1"/>
      <protection locked="0" hidden="1"/>
    </xf>
    <xf numFmtId="0" fontId="1" fillId="12" borderId="11" xfId="9" applyBorder="1" applyAlignment="1" applyProtection="1">
      <alignment horizontal="left" vertical="top" wrapText="1"/>
      <protection locked="0" hidden="1"/>
    </xf>
    <xf numFmtId="0" fontId="4" fillId="0" borderId="8" xfId="0" applyFont="1" applyBorder="1" applyAlignment="1" applyProtection="1">
      <alignment horizontal="left" vertical="top" wrapText="1"/>
      <protection locked="0" hidden="1"/>
    </xf>
    <xf numFmtId="0" fontId="1" fillId="12" borderId="13" xfId="9" applyBorder="1" applyAlignment="1" applyProtection="1">
      <alignment horizontal="left" vertical="top" wrapText="1"/>
      <protection locked="0" hidden="1"/>
    </xf>
    <xf numFmtId="0" fontId="0" fillId="10" borderId="7" xfId="0" applyFill="1" applyBorder="1" applyAlignment="1" applyProtection="1">
      <alignment horizontal="left" vertical="top" wrapText="1"/>
      <protection locked="0" hidden="1"/>
    </xf>
    <xf numFmtId="0" fontId="0" fillId="0" borderId="16" xfId="0" applyBorder="1" applyAlignment="1" applyProtection="1">
      <alignment horizontal="left" vertical="top" wrapText="1"/>
      <protection locked="0" hidden="1"/>
    </xf>
    <xf numFmtId="0" fontId="0" fillId="0" borderId="9" xfId="0" applyBorder="1" applyAlignment="1" applyProtection="1">
      <alignment horizontal="left" vertical="top" wrapText="1"/>
      <protection locked="0" hidden="1"/>
    </xf>
    <xf numFmtId="0" fontId="6" fillId="0" borderId="10" xfId="1" applyBorder="1" applyAlignment="1" applyProtection="1">
      <alignment vertical="top"/>
      <protection locked="0" hidden="1"/>
    </xf>
    <xf numFmtId="0" fontId="4" fillId="14" borderId="15" xfId="0" applyFont="1" applyFill="1" applyBorder="1" applyAlignment="1" applyProtection="1">
      <alignment vertical="top"/>
      <protection locked="0" hidden="1"/>
    </xf>
    <xf numFmtId="0" fontId="0" fillId="14" borderId="10" xfId="0" applyFill="1" applyBorder="1" applyAlignment="1" applyProtection="1">
      <alignment horizontal="left" vertical="top" wrapText="1"/>
      <protection locked="0" hidden="1"/>
    </xf>
    <xf numFmtId="0" fontId="4" fillId="15" borderId="11" xfId="0" applyFont="1" applyFill="1" applyBorder="1" applyAlignment="1" applyProtection="1">
      <alignment vertical="top"/>
      <protection hidden="1"/>
    </xf>
    <xf numFmtId="0" fontId="4" fillId="15" borderId="8" xfId="0" applyFont="1" applyFill="1" applyBorder="1" applyAlignment="1" applyProtection="1">
      <alignment vertical="top"/>
      <protection locked="0" hidden="1"/>
    </xf>
    <xf numFmtId="0" fontId="19" fillId="10" borderId="0" xfId="3" applyFont="1" applyFill="1" applyBorder="1" applyAlignment="1" applyProtection="1">
      <alignment vertical="top" wrapText="1"/>
      <protection hidden="1"/>
    </xf>
    <xf numFmtId="0" fontId="0" fillId="10" borderId="17" xfId="0" applyFill="1" applyBorder="1" applyAlignment="1">
      <alignment horizontal="left" vertical="top" wrapText="1"/>
    </xf>
    <xf numFmtId="0" fontId="10" fillId="0" borderId="8" xfId="0" applyFont="1" applyBorder="1" applyAlignment="1" applyProtection="1">
      <alignment horizontal="left" vertical="top" wrapText="1"/>
      <protection locked="0" hidden="1"/>
    </xf>
    <xf numFmtId="0" fontId="0" fillId="0" borderId="9" xfId="0" applyBorder="1" applyAlignment="1" applyProtection="1">
      <alignment horizontal="left" vertical="top" wrapText="1"/>
      <protection locked="0" hidden="1"/>
    </xf>
    <xf numFmtId="0" fontId="10" fillId="0" borderId="11" xfId="0" applyFont="1" applyBorder="1" applyAlignment="1" applyProtection="1">
      <alignment horizontal="left" vertical="center" wrapText="1"/>
      <protection hidden="1"/>
    </xf>
    <xf numFmtId="0" fontId="0" fillId="0" borderId="13" xfId="0" applyBorder="1" applyAlignment="1">
      <alignment horizontal="left" wrapText="1"/>
    </xf>
    <xf numFmtId="0" fontId="0" fillId="10" borderId="12" xfId="0" applyFill="1" applyBorder="1" applyAlignment="1" applyProtection="1">
      <alignment horizontal="left" vertical="top" wrapText="1"/>
      <protection locked="0" hidden="1"/>
    </xf>
    <xf numFmtId="0" fontId="0" fillId="10" borderId="13" xfId="0" applyFill="1" applyBorder="1" applyAlignment="1" applyProtection="1">
      <alignment horizontal="left" vertical="top" wrapText="1"/>
      <protection locked="0" hidden="1"/>
    </xf>
    <xf numFmtId="0" fontId="1" fillId="12" borderId="8" xfId="9" applyBorder="1" applyAlignment="1" applyProtection="1">
      <alignment horizontal="left" vertical="center" wrapText="1"/>
      <protection locked="0" hidden="1"/>
    </xf>
    <xf numFmtId="0" fontId="1" fillId="12" borderId="9" xfId="9" applyBorder="1" applyAlignment="1" applyProtection="1">
      <alignment horizontal="left" vertical="center" wrapText="1"/>
      <protection locked="0" hidden="1"/>
    </xf>
    <xf numFmtId="0" fontId="0" fillId="10" borderId="11" xfId="0" applyFill="1" applyBorder="1" applyAlignment="1" applyProtection="1">
      <alignment horizontal="left" vertical="top" wrapText="1"/>
      <protection locked="0" hidden="1"/>
    </xf>
  </cellXfs>
  <cellStyles count="10">
    <cellStyle name="20% - Accent1" xfId="9" builtinId="30"/>
    <cellStyle name="20% - Accent2" xfId="7" builtinId="34"/>
    <cellStyle name="20% - Accent3" xfId="8" builtinId="38"/>
    <cellStyle name="Bad" xfId="6" builtinId="27"/>
    <cellStyle name="Good" xfId="5" builtinId="26"/>
    <cellStyle name="Heading 2" xfId="4" builtinId="17"/>
    <cellStyle name="Hyperlink" xfId="1" builtinId="8"/>
    <cellStyle name="Normal" xfId="0" builtinId="0"/>
    <cellStyle name="Percent" xfId="2" builtinId="5"/>
    <cellStyle name="Title" xfId="3" builtinId="15"/>
  </cellStyles>
  <dxfs count="34">
    <dxf>
      <font>
        <condense val="0"/>
        <extend val="0"/>
        <color indexed="22"/>
      </font>
    </dxf>
    <dxf>
      <font>
        <condense val="0"/>
        <extend val="0"/>
        <color indexed="22"/>
      </font>
    </dxf>
    <dxf>
      <font>
        <condense val="0"/>
        <extend val="0"/>
        <color indexed="22"/>
      </font>
    </dxf>
    <dxf>
      <fill>
        <patternFill>
          <bgColor indexed="10"/>
        </patternFill>
      </fill>
    </dxf>
    <dxf>
      <font>
        <condense val="0"/>
        <extend val="0"/>
        <color indexed="55"/>
      </font>
    </dxf>
    <dxf>
      <font>
        <condense val="0"/>
        <extend val="0"/>
        <color indexed="22"/>
      </font>
    </dxf>
    <dxf>
      <font>
        <condense val="0"/>
        <extend val="0"/>
        <color indexed="22"/>
      </font>
    </dxf>
    <dxf>
      <font>
        <condense val="0"/>
        <extend val="0"/>
        <color indexed="22"/>
      </font>
    </dxf>
    <dxf>
      <font>
        <condense val="0"/>
        <extend val="0"/>
        <color indexed="55"/>
      </font>
    </dxf>
    <dxf>
      <font>
        <condense val="0"/>
        <extend val="0"/>
        <color indexed="22"/>
      </font>
    </dxf>
    <dxf>
      <font>
        <condense val="0"/>
        <extend val="0"/>
        <color indexed="22"/>
      </font>
    </dxf>
    <dxf>
      <font>
        <condense val="0"/>
        <extend val="0"/>
        <color indexed="55"/>
      </font>
    </dxf>
    <dxf>
      <font>
        <condense val="0"/>
        <extend val="0"/>
        <color indexed="55"/>
      </font>
    </dxf>
    <dxf>
      <font>
        <condense val="0"/>
        <extend val="0"/>
        <color indexed="22"/>
      </font>
    </dxf>
    <dxf>
      <font>
        <condense val="0"/>
        <extend val="0"/>
        <color indexed="55"/>
      </font>
    </dxf>
    <dxf>
      <font>
        <condense val="0"/>
        <extend val="0"/>
        <color indexed="22"/>
      </font>
    </dxf>
    <dxf>
      <font>
        <condense val="0"/>
        <extend val="0"/>
        <color indexed="55"/>
      </font>
    </dxf>
    <dxf>
      <font>
        <condense val="0"/>
        <extend val="0"/>
        <color indexed="55"/>
      </font>
    </dxf>
    <dxf>
      <font>
        <condense val="0"/>
        <extend val="0"/>
        <color indexed="22"/>
      </font>
    </dxf>
    <dxf>
      <font>
        <condense val="0"/>
        <extend val="0"/>
        <color indexed="22"/>
      </font>
    </dxf>
    <dxf>
      <font>
        <condense val="0"/>
        <extend val="0"/>
        <color indexed="55"/>
      </font>
    </dxf>
    <dxf>
      <font>
        <condense val="0"/>
        <extend val="0"/>
        <color indexed="55"/>
      </font>
    </dxf>
    <dxf>
      <font>
        <condense val="0"/>
        <extend val="0"/>
        <color indexed="55"/>
      </font>
    </dxf>
    <dxf>
      <font>
        <condense val="0"/>
        <extend val="0"/>
        <color indexed="22"/>
      </font>
    </dxf>
    <dxf>
      <font>
        <condense val="0"/>
        <extend val="0"/>
        <color indexed="22"/>
      </font>
    </dxf>
    <dxf>
      <fill>
        <patternFill>
          <bgColor rgb="FFC6EFCE"/>
        </patternFill>
      </fill>
    </dxf>
    <dxf>
      <font>
        <condense val="0"/>
        <extend val="0"/>
        <color indexed="55"/>
      </font>
      <fill>
        <patternFill>
          <bgColor indexed="55"/>
        </patternFill>
      </fill>
    </dxf>
    <dxf>
      <fill>
        <patternFill>
          <bgColor rgb="FFC6EFCE"/>
        </patternFill>
      </fill>
    </dxf>
    <dxf>
      <font>
        <condense val="0"/>
        <extend val="0"/>
        <color indexed="22"/>
      </font>
      <fill>
        <patternFill>
          <bgColor theme="0" tint="-0.24994659260841701"/>
        </patternFill>
      </fill>
    </dxf>
    <dxf>
      <fill>
        <patternFill>
          <bgColor rgb="FFFFC7CE"/>
        </patternFill>
      </fill>
    </dxf>
    <dxf>
      <font>
        <condense val="0"/>
        <extend val="0"/>
        <color indexed="22"/>
      </font>
      <fill>
        <patternFill>
          <bgColor theme="0" tint="-0.24994659260841701"/>
        </patternFill>
      </fill>
    </dxf>
    <dxf>
      <fill>
        <patternFill>
          <bgColor rgb="FFFFC7CE"/>
        </patternFill>
      </fill>
    </dxf>
    <dxf>
      <font>
        <condense val="0"/>
        <extend val="0"/>
        <color indexed="55"/>
      </font>
      <fill>
        <patternFill>
          <bgColor indexed="55"/>
        </patternFill>
      </fill>
    </dxf>
    <dxf>
      <font>
        <condense val="0"/>
        <extend val="0"/>
        <color indexed="22"/>
      </font>
    </dxf>
  </dxfs>
  <tableStyles count="0" defaultTableStyle="TableStyleMedium2" defaultPivotStyle="PivotStyleLight16"/>
  <colors>
    <mruColors>
      <color rgb="FFC6EFCE"/>
      <color rgb="FFFFC7CE"/>
      <color rgb="FFABDB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1638300</xdr:colOff>
      <xdr:row>0</xdr:row>
      <xdr:rowOff>57150</xdr:rowOff>
    </xdr:from>
    <xdr:to>
      <xdr:col>3</xdr:col>
      <xdr:colOff>2381250</xdr:colOff>
      <xdr:row>0</xdr:row>
      <xdr:rowOff>590550</xdr:rowOff>
    </xdr:to>
    <xdr:pic>
      <xdr:nvPicPr>
        <xdr:cNvPr id="4109" name="Picture 1" descr="wur_logo"/>
        <xdr:cNvPicPr>
          <a:picLocks noChangeAspect="1" noChangeArrowheads="1"/>
        </xdr:cNvPicPr>
      </xdr:nvPicPr>
      <xdr:blipFill>
        <a:blip xmlns:r="http://schemas.openxmlformats.org/officeDocument/2006/relationships" r:embed="rId1">
          <a:lum bright="-6000" contrast="12000"/>
          <a:extLst>
            <a:ext uri="{28A0092B-C50C-407E-A947-70E740481C1C}">
              <a14:useLocalDpi xmlns:a14="http://schemas.microsoft.com/office/drawing/2010/main" val="0"/>
            </a:ext>
          </a:extLst>
        </a:blip>
        <a:srcRect/>
        <a:stretch>
          <a:fillRect/>
        </a:stretch>
      </xdr:blipFill>
      <xdr:spPr bwMode="auto">
        <a:xfrm>
          <a:off x="7896225" y="57150"/>
          <a:ext cx="742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47624</xdr:colOff>
      <xdr:row>0</xdr:row>
      <xdr:rowOff>76200</xdr:rowOff>
    </xdr:from>
    <xdr:to>
      <xdr:col>3</xdr:col>
      <xdr:colOff>3016249</xdr:colOff>
      <xdr:row>0</xdr:row>
      <xdr:rowOff>694690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49" y="76200"/>
          <a:ext cx="2968625" cy="618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en.wikipedia.org/wiki/Menyanthaceae" TargetMode="External"/><Relationship Id="rId299" Type="http://schemas.openxmlformats.org/officeDocument/2006/relationships/hyperlink" Target="http://en.wikipedia.org/wiki/Liliaceae" TargetMode="External"/><Relationship Id="rId671" Type="http://schemas.openxmlformats.org/officeDocument/2006/relationships/hyperlink" Target="http://en.wikipedia.org/wiki/Quinoline" TargetMode="External"/><Relationship Id="rId727" Type="http://schemas.openxmlformats.org/officeDocument/2006/relationships/hyperlink" Target="http://en.wikipedia.org/wiki/Pyrrolizidine_alkaloids" TargetMode="External"/><Relationship Id="rId21" Type="http://schemas.openxmlformats.org/officeDocument/2006/relationships/hyperlink" Target="http://en.wikipedia.org/wiki/Fabaceae" TargetMode="External"/><Relationship Id="rId63" Type="http://schemas.openxmlformats.org/officeDocument/2006/relationships/hyperlink" Target="http://en.wikipedia.org/wiki/Papaveraceae" TargetMode="External"/><Relationship Id="rId159" Type="http://schemas.openxmlformats.org/officeDocument/2006/relationships/hyperlink" Target="http://en.wikipedia.org/wiki/Apocynaceae" TargetMode="External"/><Relationship Id="rId324" Type="http://schemas.openxmlformats.org/officeDocument/2006/relationships/hyperlink" Target="http://en.wikipedia.org/wiki/Polygonaceae" TargetMode="External"/><Relationship Id="rId366" Type="http://schemas.openxmlformats.org/officeDocument/2006/relationships/hyperlink" Target="http://en.wikipedia.org/wiki/Rubiaceae" TargetMode="External"/><Relationship Id="rId531" Type="http://schemas.openxmlformats.org/officeDocument/2006/relationships/hyperlink" Target="http://en.wikipedia.org/wiki/Fabaceae" TargetMode="External"/><Relationship Id="rId573" Type="http://schemas.openxmlformats.org/officeDocument/2006/relationships/hyperlink" Target="http://en.wikipedia.org/wiki/Cardenolide" TargetMode="External"/><Relationship Id="rId629" Type="http://schemas.openxmlformats.org/officeDocument/2006/relationships/hyperlink" Target="http://en.wikipedia.org/wiki/Pyridine" TargetMode="External"/><Relationship Id="rId170" Type="http://schemas.openxmlformats.org/officeDocument/2006/relationships/hyperlink" Target="http://en.wikipedia.org/wiki/Apocynaceae" TargetMode="External"/><Relationship Id="rId226" Type="http://schemas.openxmlformats.org/officeDocument/2006/relationships/hyperlink" Target="http://en.wikipedia.org/wiki/Cannabaceae" TargetMode="External"/><Relationship Id="rId433" Type="http://schemas.openxmlformats.org/officeDocument/2006/relationships/hyperlink" Target="http://en.wikipedia.org/wiki/Zygophyllaceae" TargetMode="External"/><Relationship Id="rId268" Type="http://schemas.openxmlformats.org/officeDocument/2006/relationships/hyperlink" Target="http://en.wikipedia.org/wiki/Lamiaceae" TargetMode="External"/><Relationship Id="rId475" Type="http://schemas.openxmlformats.org/officeDocument/2006/relationships/hyperlink" Target="http://en.wikipedia.org/wiki/Cycadaceae" TargetMode="External"/><Relationship Id="rId640" Type="http://schemas.openxmlformats.org/officeDocument/2006/relationships/hyperlink" Target="http://en.wikipedia.org/wiki/Isoquinoline" TargetMode="External"/><Relationship Id="rId682" Type="http://schemas.openxmlformats.org/officeDocument/2006/relationships/hyperlink" Target="http://en.wikipedia.org/wiki/Indole" TargetMode="External"/><Relationship Id="rId738" Type="http://schemas.openxmlformats.org/officeDocument/2006/relationships/hyperlink" Target="http://en.wikipedia.org/wiki/Lauraceae" TargetMode="External"/><Relationship Id="rId32" Type="http://schemas.openxmlformats.org/officeDocument/2006/relationships/hyperlink" Target="http://en.wikipedia.org/wiki/Papaveraceae" TargetMode="External"/><Relationship Id="rId74" Type="http://schemas.openxmlformats.org/officeDocument/2006/relationships/hyperlink" Target="http://en.wikipedia.org/wiki/Lecanorineae" TargetMode="External"/><Relationship Id="rId128" Type="http://schemas.openxmlformats.org/officeDocument/2006/relationships/hyperlink" Target="http://en.wikipedia.org/wiki/Quillaja" TargetMode="External"/><Relationship Id="rId335" Type="http://schemas.openxmlformats.org/officeDocument/2006/relationships/hyperlink" Target="http://en.wikipedia.org/wiki/Ranunculaceae" TargetMode="External"/><Relationship Id="rId377" Type="http://schemas.openxmlformats.org/officeDocument/2006/relationships/hyperlink" Target="http://en.wikipedia.org/wiki/Rutaceae" TargetMode="External"/><Relationship Id="rId500" Type="http://schemas.openxmlformats.org/officeDocument/2006/relationships/hyperlink" Target="http://en.wikipedia.org/wiki/Fabaceae" TargetMode="External"/><Relationship Id="rId542" Type="http://schemas.openxmlformats.org/officeDocument/2006/relationships/hyperlink" Target="http://en.wikipedia.org/wiki/Fabaceae" TargetMode="External"/><Relationship Id="rId584" Type="http://schemas.openxmlformats.org/officeDocument/2006/relationships/hyperlink" Target="http://en.wikipedia.org/wiki/Cardenolide" TargetMode="External"/><Relationship Id="rId5" Type="http://schemas.openxmlformats.org/officeDocument/2006/relationships/hyperlink" Target="http://en.wikipedia.org/wiki/Boraginaceae" TargetMode="External"/><Relationship Id="rId181" Type="http://schemas.openxmlformats.org/officeDocument/2006/relationships/hyperlink" Target="http://en.wikipedia.org/wiki/Araceae" TargetMode="External"/><Relationship Id="rId237" Type="http://schemas.openxmlformats.org/officeDocument/2006/relationships/hyperlink" Target="http://en.wikipedia.org/wiki/Ericaceae" TargetMode="External"/><Relationship Id="rId402" Type="http://schemas.openxmlformats.org/officeDocument/2006/relationships/hyperlink" Target="http://en.wikipedia.org/wiki/Solanaceae" TargetMode="External"/><Relationship Id="rId279" Type="http://schemas.openxmlformats.org/officeDocument/2006/relationships/hyperlink" Target="http://en.wikipedia.org/wiki/Lauraceae" TargetMode="External"/><Relationship Id="rId444" Type="http://schemas.openxmlformats.org/officeDocument/2006/relationships/hyperlink" Target="http://en.wikipedia.org/wiki/Araliaceae" TargetMode="External"/><Relationship Id="rId486" Type="http://schemas.openxmlformats.org/officeDocument/2006/relationships/hyperlink" Target="http://en.wikipedia.org/wiki/Iridaceae" TargetMode="External"/><Relationship Id="rId651" Type="http://schemas.openxmlformats.org/officeDocument/2006/relationships/hyperlink" Target="http://en.wikipedia.org/wiki/Isoquinoline" TargetMode="External"/><Relationship Id="rId693" Type="http://schemas.openxmlformats.org/officeDocument/2006/relationships/hyperlink" Target="http://en.wikipedia.org/wiki/Indole" TargetMode="External"/><Relationship Id="rId707" Type="http://schemas.openxmlformats.org/officeDocument/2006/relationships/hyperlink" Target="http://en.wikipedia.org/wiki/Colchicine" TargetMode="External"/><Relationship Id="rId749" Type="http://schemas.openxmlformats.org/officeDocument/2006/relationships/hyperlink" Target="http://en.wikipedia.org/wiki/Fabaceae" TargetMode="External"/><Relationship Id="rId43" Type="http://schemas.openxmlformats.org/officeDocument/2006/relationships/hyperlink" Target="http://en.wikipedia.org/wiki/Malvaceae" TargetMode="External"/><Relationship Id="rId139" Type="http://schemas.openxmlformats.org/officeDocument/2006/relationships/hyperlink" Target="http://en.wikipedia.org/wiki/Bignoniaceae" TargetMode="External"/><Relationship Id="rId290" Type="http://schemas.openxmlformats.org/officeDocument/2006/relationships/hyperlink" Target="http://en.wikipedia.org/wiki/Liliaceae" TargetMode="External"/><Relationship Id="rId304" Type="http://schemas.openxmlformats.org/officeDocument/2006/relationships/hyperlink" Target="http://en.wikipedia.org/wiki/Loganiaceae" TargetMode="External"/><Relationship Id="rId346" Type="http://schemas.openxmlformats.org/officeDocument/2006/relationships/hyperlink" Target="http://en.wikipedia.org/wiki/Ranunculaceae" TargetMode="External"/><Relationship Id="rId388" Type="http://schemas.openxmlformats.org/officeDocument/2006/relationships/hyperlink" Target="http://en.wikipedia.org/wiki/Solanaceae" TargetMode="External"/><Relationship Id="rId511" Type="http://schemas.openxmlformats.org/officeDocument/2006/relationships/hyperlink" Target="http://en.wikipedia.org/wiki/Fabaceae" TargetMode="External"/><Relationship Id="rId553" Type="http://schemas.openxmlformats.org/officeDocument/2006/relationships/hyperlink" Target="http://en.wikipedia.org/wiki/Furanocoumarin" TargetMode="External"/><Relationship Id="rId609" Type="http://schemas.openxmlformats.org/officeDocument/2006/relationships/hyperlink" Target="http://en.wikipedia.org/wiki/Pyrrolidine" TargetMode="External"/><Relationship Id="rId85" Type="http://schemas.openxmlformats.org/officeDocument/2006/relationships/hyperlink" Target="http://en.wikipedia.org/wiki/Cupressaceae" TargetMode="External"/><Relationship Id="rId150" Type="http://schemas.openxmlformats.org/officeDocument/2006/relationships/hyperlink" Target="http://en.wikipedia.org/wiki/Amaryllidaceae" TargetMode="External"/><Relationship Id="rId192" Type="http://schemas.openxmlformats.org/officeDocument/2006/relationships/hyperlink" Target="http://en.wikipedia.org/wiki/Asteraceae" TargetMode="External"/><Relationship Id="rId206" Type="http://schemas.openxmlformats.org/officeDocument/2006/relationships/hyperlink" Target="http://en.wikipedia.org/wiki/Asteraceae" TargetMode="External"/><Relationship Id="rId413" Type="http://schemas.openxmlformats.org/officeDocument/2006/relationships/hyperlink" Target="http://en.wikipedia.org/wiki/Apiaceae" TargetMode="External"/><Relationship Id="rId595" Type="http://schemas.openxmlformats.org/officeDocument/2006/relationships/hyperlink" Target="http://en.wikipedia.org/wiki/Coumarin" TargetMode="External"/><Relationship Id="rId248" Type="http://schemas.openxmlformats.org/officeDocument/2006/relationships/hyperlink" Target="http://en.wikipedia.org/wiki/Euphorbiaceae" TargetMode="External"/><Relationship Id="rId455" Type="http://schemas.openxmlformats.org/officeDocument/2006/relationships/hyperlink" Target="http://en.wikipedia.org/wiki/Caprifoliaceae" TargetMode="External"/><Relationship Id="rId497" Type="http://schemas.openxmlformats.org/officeDocument/2006/relationships/hyperlink" Target="http://en.wikipedia.org/wiki/Myristicaceae" TargetMode="External"/><Relationship Id="rId620" Type="http://schemas.openxmlformats.org/officeDocument/2006/relationships/hyperlink" Target="http://en.wikipedia.org/wiki/Tropane" TargetMode="External"/><Relationship Id="rId662" Type="http://schemas.openxmlformats.org/officeDocument/2006/relationships/hyperlink" Target="http://en.wikipedia.org/wiki/Isoquinoline" TargetMode="External"/><Relationship Id="rId718" Type="http://schemas.openxmlformats.org/officeDocument/2006/relationships/hyperlink" Target="http://en.wikipedia.org/wiki/Pyrrolizidine_alkaloids" TargetMode="External"/><Relationship Id="rId12" Type="http://schemas.openxmlformats.org/officeDocument/2006/relationships/hyperlink" Target="http://en.wikipedia.org/wiki/Simaroubaceae" TargetMode="External"/><Relationship Id="rId108" Type="http://schemas.openxmlformats.org/officeDocument/2006/relationships/hyperlink" Target="http://en.wikipedia.org/wiki/Caryophyllaceae" TargetMode="External"/><Relationship Id="rId315" Type="http://schemas.openxmlformats.org/officeDocument/2006/relationships/hyperlink" Target="http://en.wikipedia.org/wiki/Myrsinaceae" TargetMode="External"/><Relationship Id="rId357" Type="http://schemas.openxmlformats.org/officeDocument/2006/relationships/hyperlink" Target="http://en.wikipedia.org/wiki/Rosaceae" TargetMode="External"/><Relationship Id="rId522" Type="http://schemas.openxmlformats.org/officeDocument/2006/relationships/hyperlink" Target="http://en.wikipedia.org/wiki/Fabaceae" TargetMode="External"/><Relationship Id="rId54" Type="http://schemas.openxmlformats.org/officeDocument/2006/relationships/hyperlink" Target="http://en.wikipedia.org/wiki/Papaveraceae" TargetMode="External"/><Relationship Id="rId96" Type="http://schemas.openxmlformats.org/officeDocument/2006/relationships/hyperlink" Target="http://en.wikipedia.org/wiki/Cupressaceae" TargetMode="External"/><Relationship Id="rId161" Type="http://schemas.openxmlformats.org/officeDocument/2006/relationships/hyperlink" Target="http://en.wikipedia.org/wiki/Apocynaceae" TargetMode="External"/><Relationship Id="rId217" Type="http://schemas.openxmlformats.org/officeDocument/2006/relationships/hyperlink" Target="http://en.wikipedia.org/wiki/Berberidaceae" TargetMode="External"/><Relationship Id="rId399" Type="http://schemas.openxmlformats.org/officeDocument/2006/relationships/hyperlink" Target="http://en.wikipedia.org/wiki/Solanaceae" TargetMode="External"/><Relationship Id="rId564" Type="http://schemas.openxmlformats.org/officeDocument/2006/relationships/hyperlink" Target="http://en.wikipedia.org/wiki/Furanocoumarin" TargetMode="External"/><Relationship Id="rId259" Type="http://schemas.openxmlformats.org/officeDocument/2006/relationships/hyperlink" Target="http://en.wikipedia.org/wiki/Lamiaceae" TargetMode="External"/><Relationship Id="rId424" Type="http://schemas.openxmlformats.org/officeDocument/2006/relationships/hyperlink" Target="http://en.wikipedia.org/wiki/Apiaceae" TargetMode="External"/><Relationship Id="rId466" Type="http://schemas.openxmlformats.org/officeDocument/2006/relationships/hyperlink" Target="http://en.wikipedia.org/wiki/Convolvulaceae" TargetMode="External"/><Relationship Id="rId631" Type="http://schemas.openxmlformats.org/officeDocument/2006/relationships/hyperlink" Target="http://en.wikipedia.org/wiki/Isoquinoline" TargetMode="External"/><Relationship Id="rId673" Type="http://schemas.openxmlformats.org/officeDocument/2006/relationships/hyperlink" Target="http://en.wikipedia.org/wiki/Quinoline" TargetMode="External"/><Relationship Id="rId729" Type="http://schemas.openxmlformats.org/officeDocument/2006/relationships/hyperlink" Target="http://en.wikipedia.org/wiki/Pyrrolizidine_alkaloids" TargetMode="External"/><Relationship Id="rId23" Type="http://schemas.openxmlformats.org/officeDocument/2006/relationships/hyperlink" Target="http://en.wikipedia.org/wiki/Clusiaceae" TargetMode="External"/><Relationship Id="rId119" Type="http://schemas.openxmlformats.org/officeDocument/2006/relationships/hyperlink" Target="http://en.wikipedia.org/wiki/Moringa" TargetMode="External"/><Relationship Id="rId270" Type="http://schemas.openxmlformats.org/officeDocument/2006/relationships/hyperlink" Target="http://en.wikipedia.org/wiki/Lamiaceae" TargetMode="External"/><Relationship Id="rId326" Type="http://schemas.openxmlformats.org/officeDocument/2006/relationships/hyperlink" Target="http://en.wikipedia.org/wiki/Primulaceae" TargetMode="External"/><Relationship Id="rId533" Type="http://schemas.openxmlformats.org/officeDocument/2006/relationships/hyperlink" Target="http://en.wikipedia.org/wiki/Fabaceae" TargetMode="External"/><Relationship Id="rId65" Type="http://schemas.openxmlformats.org/officeDocument/2006/relationships/hyperlink" Target="http://en.wikipedia.org/wiki/Melanthiaceae" TargetMode="External"/><Relationship Id="rId130" Type="http://schemas.openxmlformats.org/officeDocument/2006/relationships/hyperlink" Target="http://en.wikipedia.org/wiki/Phytolaccaceae" TargetMode="External"/><Relationship Id="rId368" Type="http://schemas.openxmlformats.org/officeDocument/2006/relationships/hyperlink" Target="http://en.wikipedia.org/wiki/Rubiaceae" TargetMode="External"/><Relationship Id="rId575" Type="http://schemas.openxmlformats.org/officeDocument/2006/relationships/hyperlink" Target="http://en.wikipedia.org/wiki/Cardenolide" TargetMode="External"/><Relationship Id="rId740" Type="http://schemas.openxmlformats.org/officeDocument/2006/relationships/hyperlink" Target="http://en.wikipedia.org/wiki/Asteraceae" TargetMode="External"/><Relationship Id="rId172" Type="http://schemas.openxmlformats.org/officeDocument/2006/relationships/hyperlink" Target="http://en.wikipedia.org/wiki/Apocynaceae" TargetMode="External"/><Relationship Id="rId228" Type="http://schemas.openxmlformats.org/officeDocument/2006/relationships/hyperlink" Target="http://en.wikipedia.org/wiki/Cucurbitaceae" TargetMode="External"/><Relationship Id="rId435" Type="http://schemas.openxmlformats.org/officeDocument/2006/relationships/hyperlink" Target="http://en.wikipedia.org/wiki/Zygophyllaceae" TargetMode="External"/><Relationship Id="rId477" Type="http://schemas.openxmlformats.org/officeDocument/2006/relationships/hyperlink" Target="http://en.wikipedia.org/wiki/Cycadaceae" TargetMode="External"/><Relationship Id="rId600" Type="http://schemas.openxmlformats.org/officeDocument/2006/relationships/hyperlink" Target="http://en.wikipedia.org/wiki/Pyrrolizidine_alkaloids" TargetMode="External"/><Relationship Id="rId642" Type="http://schemas.openxmlformats.org/officeDocument/2006/relationships/hyperlink" Target="http://en.wikipedia.org/wiki/Isoquinoline" TargetMode="External"/><Relationship Id="rId684" Type="http://schemas.openxmlformats.org/officeDocument/2006/relationships/hyperlink" Target="http://en.wikipedia.org/wiki/Indole" TargetMode="External"/><Relationship Id="rId281" Type="http://schemas.openxmlformats.org/officeDocument/2006/relationships/hyperlink" Target="http://en.wikipedia.org/wiki/Lauraceae" TargetMode="External"/><Relationship Id="rId337" Type="http://schemas.openxmlformats.org/officeDocument/2006/relationships/hyperlink" Target="http://en.wikipedia.org/wiki/Ranunculaceae" TargetMode="External"/><Relationship Id="rId502" Type="http://schemas.openxmlformats.org/officeDocument/2006/relationships/hyperlink" Target="http://en.wikipedia.org/wiki/Fabaceae" TargetMode="External"/><Relationship Id="rId34" Type="http://schemas.openxmlformats.org/officeDocument/2006/relationships/hyperlink" Target="http://en.wikipedia.org/wiki/Papaveraceae" TargetMode="External"/><Relationship Id="rId76" Type="http://schemas.openxmlformats.org/officeDocument/2006/relationships/hyperlink" Target="http://en.wikipedia.org/wiki/Illiciaceae" TargetMode="External"/><Relationship Id="rId141" Type="http://schemas.openxmlformats.org/officeDocument/2006/relationships/hyperlink" Target="http://en.wikipedia.org/wiki/Menispermaceae" TargetMode="External"/><Relationship Id="rId379" Type="http://schemas.openxmlformats.org/officeDocument/2006/relationships/hyperlink" Target="http://en.wikipedia.org/wiki/Rutaceae" TargetMode="External"/><Relationship Id="rId544" Type="http://schemas.openxmlformats.org/officeDocument/2006/relationships/hyperlink" Target="http://en.wikipedia.org/wiki/Malvaceae" TargetMode="External"/><Relationship Id="rId586" Type="http://schemas.openxmlformats.org/officeDocument/2006/relationships/hyperlink" Target="http://en.wikipedia.org/wiki/Coumarin" TargetMode="External"/><Relationship Id="rId751" Type="http://schemas.openxmlformats.org/officeDocument/2006/relationships/hyperlink" Target="http://en.wikipedia.org/wiki/Fabaceae" TargetMode="External"/><Relationship Id="rId7" Type="http://schemas.openxmlformats.org/officeDocument/2006/relationships/hyperlink" Target="http://en.wikipedia.org/wiki/Boraginaceae" TargetMode="External"/><Relationship Id="rId183" Type="http://schemas.openxmlformats.org/officeDocument/2006/relationships/hyperlink" Target="http://en.wikipedia.org/wiki/Araceae" TargetMode="External"/><Relationship Id="rId239" Type="http://schemas.openxmlformats.org/officeDocument/2006/relationships/hyperlink" Target="http://en.wikipedia.org/wiki/Ericaceae" TargetMode="External"/><Relationship Id="rId390" Type="http://schemas.openxmlformats.org/officeDocument/2006/relationships/hyperlink" Target="http://en.wikipedia.org/wiki/Solanaceae" TargetMode="External"/><Relationship Id="rId404" Type="http://schemas.openxmlformats.org/officeDocument/2006/relationships/hyperlink" Target="http://en.wikipedia.org/wiki/Malvaceae" TargetMode="External"/><Relationship Id="rId446" Type="http://schemas.openxmlformats.org/officeDocument/2006/relationships/hyperlink" Target="http://en.wikipedia.org/wiki/Aristolochiaceae" TargetMode="External"/><Relationship Id="rId611" Type="http://schemas.openxmlformats.org/officeDocument/2006/relationships/hyperlink" Target="http://en.wikipedia.org/wiki/Tropane" TargetMode="External"/><Relationship Id="rId653" Type="http://schemas.openxmlformats.org/officeDocument/2006/relationships/hyperlink" Target="http://en.wikipedia.org/wiki/Isoquinoline" TargetMode="External"/><Relationship Id="rId250" Type="http://schemas.openxmlformats.org/officeDocument/2006/relationships/hyperlink" Target="http://en.wikipedia.org/wiki/Euphorbiaceae" TargetMode="External"/><Relationship Id="rId292" Type="http://schemas.openxmlformats.org/officeDocument/2006/relationships/hyperlink" Target="http://en.wikipedia.org/wiki/Liliaceae" TargetMode="External"/><Relationship Id="rId306" Type="http://schemas.openxmlformats.org/officeDocument/2006/relationships/hyperlink" Target="http://en.wikipedia.org/wiki/Malpighiaceae" TargetMode="External"/><Relationship Id="rId488" Type="http://schemas.openxmlformats.org/officeDocument/2006/relationships/hyperlink" Target="http://en.wikipedia.org/wiki/Linaceae" TargetMode="External"/><Relationship Id="rId695" Type="http://schemas.openxmlformats.org/officeDocument/2006/relationships/hyperlink" Target="http://en.wikipedia.org/wiki/Indole" TargetMode="External"/><Relationship Id="rId709" Type="http://schemas.openxmlformats.org/officeDocument/2006/relationships/hyperlink" Target="http://en.wikipedia.org/wiki/Furanocoumarin" TargetMode="External"/><Relationship Id="rId45" Type="http://schemas.openxmlformats.org/officeDocument/2006/relationships/hyperlink" Target="http://en.wikipedia.org/wiki/Malvaceae" TargetMode="External"/><Relationship Id="rId87" Type="http://schemas.openxmlformats.org/officeDocument/2006/relationships/hyperlink" Target="http://en.wikipedia.org/wiki/Zingiberaceae" TargetMode="External"/><Relationship Id="rId110" Type="http://schemas.openxmlformats.org/officeDocument/2006/relationships/hyperlink" Target="http://en.wikipedia.org/wiki/Achariaceae" TargetMode="External"/><Relationship Id="rId348" Type="http://schemas.openxmlformats.org/officeDocument/2006/relationships/hyperlink" Target="http://en.wikipedia.org/wiki/Rhamnaceae" TargetMode="External"/><Relationship Id="rId513" Type="http://schemas.openxmlformats.org/officeDocument/2006/relationships/hyperlink" Target="http://en.wikipedia.org/wiki/Fabaceae" TargetMode="External"/><Relationship Id="rId555" Type="http://schemas.openxmlformats.org/officeDocument/2006/relationships/hyperlink" Target="http://en.wikipedia.org/wiki/Furanocoumarin" TargetMode="External"/><Relationship Id="rId597" Type="http://schemas.openxmlformats.org/officeDocument/2006/relationships/hyperlink" Target="http://en.wikipedia.org/wiki/Coumarin" TargetMode="External"/><Relationship Id="rId720" Type="http://schemas.openxmlformats.org/officeDocument/2006/relationships/hyperlink" Target="http://en.wikipedia.org/wiki/Pyrrolizidine_alkaloids" TargetMode="External"/><Relationship Id="rId152" Type="http://schemas.openxmlformats.org/officeDocument/2006/relationships/hyperlink" Target="http://en.wikipedia.org/wiki/Anacardiaceae" TargetMode="External"/><Relationship Id="rId194" Type="http://schemas.openxmlformats.org/officeDocument/2006/relationships/hyperlink" Target="http://en.wikipedia.org/wiki/Asteraceae" TargetMode="External"/><Relationship Id="rId208" Type="http://schemas.openxmlformats.org/officeDocument/2006/relationships/hyperlink" Target="http://en.wikipedia.org/wiki/Asteraceae" TargetMode="External"/><Relationship Id="rId415" Type="http://schemas.openxmlformats.org/officeDocument/2006/relationships/hyperlink" Target="http://en.wikipedia.org/wiki/Apiaceae" TargetMode="External"/><Relationship Id="rId457" Type="http://schemas.openxmlformats.org/officeDocument/2006/relationships/hyperlink" Target="http://en.wikipedia.org/wiki/Chenopodioideae" TargetMode="External"/><Relationship Id="rId622" Type="http://schemas.openxmlformats.org/officeDocument/2006/relationships/hyperlink" Target="http://en.wikipedia.org/wiki/Piperidine" TargetMode="External"/><Relationship Id="rId261" Type="http://schemas.openxmlformats.org/officeDocument/2006/relationships/hyperlink" Target="http://en.wikipedia.org/wiki/Lamiaceae" TargetMode="External"/><Relationship Id="rId499" Type="http://schemas.openxmlformats.org/officeDocument/2006/relationships/hyperlink" Target="http://en.wikipedia.org/wiki/Fabaceae" TargetMode="External"/><Relationship Id="rId664" Type="http://schemas.openxmlformats.org/officeDocument/2006/relationships/hyperlink" Target="http://en.wikipedia.org/wiki/Isoquinoline" TargetMode="External"/><Relationship Id="rId14" Type="http://schemas.openxmlformats.org/officeDocument/2006/relationships/hyperlink" Target="http://en.wikipedia.org/wiki/Loganiaceae" TargetMode="External"/><Relationship Id="rId56" Type="http://schemas.openxmlformats.org/officeDocument/2006/relationships/hyperlink" Target="http://en.wikipedia.org/wiki/Clusiaceae" TargetMode="External"/><Relationship Id="rId317" Type="http://schemas.openxmlformats.org/officeDocument/2006/relationships/hyperlink" Target="http://en.wikipedia.org/wiki/Myrtaceae" TargetMode="External"/><Relationship Id="rId359" Type="http://schemas.openxmlformats.org/officeDocument/2006/relationships/hyperlink" Target="http://en.wikipedia.org/wiki/Rosaceae" TargetMode="External"/><Relationship Id="rId524" Type="http://schemas.openxmlformats.org/officeDocument/2006/relationships/hyperlink" Target="http://en.wikipedia.org/wiki/Fabaceae" TargetMode="External"/><Relationship Id="rId566" Type="http://schemas.openxmlformats.org/officeDocument/2006/relationships/hyperlink" Target="http://en.wikipedia.org/wiki/Cardenolide" TargetMode="External"/><Relationship Id="rId731" Type="http://schemas.openxmlformats.org/officeDocument/2006/relationships/hyperlink" Target="http://en.wikipedia.org/wiki/Pyrrolizidine_alkaloids" TargetMode="External"/><Relationship Id="rId98" Type="http://schemas.openxmlformats.org/officeDocument/2006/relationships/hyperlink" Target="http://en.wikipedia.org/wiki/Clusiaceae" TargetMode="External"/><Relationship Id="rId121" Type="http://schemas.openxmlformats.org/officeDocument/2006/relationships/hyperlink" Target="http://en.wikipedia.org/wiki/Nymphaeaceae" TargetMode="External"/><Relationship Id="rId163" Type="http://schemas.openxmlformats.org/officeDocument/2006/relationships/hyperlink" Target="http://en.wikipedia.org/wiki/Apocynaceae" TargetMode="External"/><Relationship Id="rId219" Type="http://schemas.openxmlformats.org/officeDocument/2006/relationships/hyperlink" Target="http://en.wikipedia.org/wiki/Brassicaceae" TargetMode="External"/><Relationship Id="rId370" Type="http://schemas.openxmlformats.org/officeDocument/2006/relationships/hyperlink" Target="http://en.wikipedia.org/wiki/Rutaceae" TargetMode="External"/><Relationship Id="rId426" Type="http://schemas.openxmlformats.org/officeDocument/2006/relationships/hyperlink" Target="http://en.wikipedia.org/wiki/Apiaceae" TargetMode="External"/><Relationship Id="rId633" Type="http://schemas.openxmlformats.org/officeDocument/2006/relationships/hyperlink" Target="http://en.wikipedia.org/wiki/Isoquinoline" TargetMode="External"/><Relationship Id="rId230" Type="http://schemas.openxmlformats.org/officeDocument/2006/relationships/hyperlink" Target="http://en.wikipedia.org/wiki/Cucurbitaceae" TargetMode="External"/><Relationship Id="rId468" Type="http://schemas.openxmlformats.org/officeDocument/2006/relationships/hyperlink" Target="http://en.wikipedia.org/wiki/Convolvulaceae" TargetMode="External"/><Relationship Id="rId675" Type="http://schemas.openxmlformats.org/officeDocument/2006/relationships/hyperlink" Target="http://en.wikipedia.org/wiki/Indole" TargetMode="External"/><Relationship Id="rId25" Type="http://schemas.openxmlformats.org/officeDocument/2006/relationships/hyperlink" Target="http://en.wikipedia.org/wiki/Moraceae" TargetMode="External"/><Relationship Id="rId67" Type="http://schemas.openxmlformats.org/officeDocument/2006/relationships/hyperlink" Target="http://en.wikipedia.org/wiki/Smilacaceae" TargetMode="External"/><Relationship Id="rId272" Type="http://schemas.openxmlformats.org/officeDocument/2006/relationships/hyperlink" Target="http://en.wikipedia.org/wiki/Lamiaceae" TargetMode="External"/><Relationship Id="rId328" Type="http://schemas.openxmlformats.org/officeDocument/2006/relationships/hyperlink" Target="http://en.wikipedia.org/wiki/Primulaceae" TargetMode="External"/><Relationship Id="rId535" Type="http://schemas.openxmlformats.org/officeDocument/2006/relationships/hyperlink" Target="http://en.wikipedia.org/wiki/Fabaceae" TargetMode="External"/><Relationship Id="rId577" Type="http://schemas.openxmlformats.org/officeDocument/2006/relationships/hyperlink" Target="http://en.wikipedia.org/wiki/Cardenolide" TargetMode="External"/><Relationship Id="rId700" Type="http://schemas.openxmlformats.org/officeDocument/2006/relationships/hyperlink" Target="http://en.wikipedia.org/wiki/Imidazole" TargetMode="External"/><Relationship Id="rId742" Type="http://schemas.openxmlformats.org/officeDocument/2006/relationships/hyperlink" Target="http://en.wikipedia.org/wiki/Lamiaceae" TargetMode="External"/><Relationship Id="rId132" Type="http://schemas.openxmlformats.org/officeDocument/2006/relationships/hyperlink" Target="http://en.wikipedia.org/wiki/Polygonaceae" TargetMode="External"/><Relationship Id="rId174" Type="http://schemas.openxmlformats.org/officeDocument/2006/relationships/hyperlink" Target="http://en.wikipedia.org/wiki/Apocynaceae" TargetMode="External"/><Relationship Id="rId381" Type="http://schemas.openxmlformats.org/officeDocument/2006/relationships/hyperlink" Target="http://en.wikipedia.org/wiki/Santalaceae" TargetMode="External"/><Relationship Id="rId602" Type="http://schemas.openxmlformats.org/officeDocument/2006/relationships/hyperlink" Target="http://en.wikipedia.org/wiki/Pyridine" TargetMode="External"/><Relationship Id="rId241" Type="http://schemas.openxmlformats.org/officeDocument/2006/relationships/hyperlink" Target="http://en.wikipedia.org/wiki/Ericaceae" TargetMode="External"/><Relationship Id="rId437" Type="http://schemas.openxmlformats.org/officeDocument/2006/relationships/hyperlink" Target="http://en.wikipedia.org/wiki/Aizoaceae" TargetMode="External"/><Relationship Id="rId479" Type="http://schemas.openxmlformats.org/officeDocument/2006/relationships/hyperlink" Target="http://en.wikipedia.org/wiki/Dioscoreaceae" TargetMode="External"/><Relationship Id="rId644" Type="http://schemas.openxmlformats.org/officeDocument/2006/relationships/hyperlink" Target="http://en.wikipedia.org/wiki/Isoquinoline" TargetMode="External"/><Relationship Id="rId686" Type="http://schemas.openxmlformats.org/officeDocument/2006/relationships/hyperlink" Target="http://en.wikipedia.org/wiki/Indole" TargetMode="External"/><Relationship Id="rId36" Type="http://schemas.openxmlformats.org/officeDocument/2006/relationships/hyperlink" Target="http://en.wikipedia.org/wiki/Lamiaceae" TargetMode="External"/><Relationship Id="rId283" Type="http://schemas.openxmlformats.org/officeDocument/2006/relationships/hyperlink" Target="http://en.wikipedia.org/wiki/Lauraceae" TargetMode="External"/><Relationship Id="rId339" Type="http://schemas.openxmlformats.org/officeDocument/2006/relationships/hyperlink" Target="http://en.wikipedia.org/wiki/Ranunculaceae" TargetMode="External"/><Relationship Id="rId490" Type="http://schemas.openxmlformats.org/officeDocument/2006/relationships/hyperlink" Target="http://en.wikipedia.org/wiki/Meliaceae" TargetMode="External"/><Relationship Id="rId504" Type="http://schemas.openxmlformats.org/officeDocument/2006/relationships/hyperlink" Target="http://en.wikipedia.org/wiki/Fabaceae" TargetMode="External"/><Relationship Id="rId546" Type="http://schemas.openxmlformats.org/officeDocument/2006/relationships/hyperlink" Target="http://en.wikipedia.org/wiki/Furanocoumarin" TargetMode="External"/><Relationship Id="rId711" Type="http://schemas.openxmlformats.org/officeDocument/2006/relationships/hyperlink" Target="http://en.wikipedia.org/wiki/Furanocoumarin" TargetMode="External"/><Relationship Id="rId753" Type="http://schemas.openxmlformats.org/officeDocument/2006/relationships/hyperlink" Target="http://en.wikipedia.org/wiki/Caprifoliaceae" TargetMode="External"/><Relationship Id="rId78" Type="http://schemas.openxmlformats.org/officeDocument/2006/relationships/hyperlink" Target="http://en.wikipedia.org/wiki/Verbenaceae" TargetMode="External"/><Relationship Id="rId101" Type="http://schemas.openxmlformats.org/officeDocument/2006/relationships/hyperlink" Target="http://en.wikipedia.org/wiki/Malvaceae" TargetMode="External"/><Relationship Id="rId143" Type="http://schemas.openxmlformats.org/officeDocument/2006/relationships/hyperlink" Target="http://en.wikipedia.org/wiki/Amaryllidaceae" TargetMode="External"/><Relationship Id="rId185" Type="http://schemas.openxmlformats.org/officeDocument/2006/relationships/hyperlink" Target="http://en.wikipedia.org/wiki/Araceae" TargetMode="External"/><Relationship Id="rId350" Type="http://schemas.openxmlformats.org/officeDocument/2006/relationships/hyperlink" Target="http://en.wikipedia.org/wiki/Rosaceae" TargetMode="External"/><Relationship Id="rId406" Type="http://schemas.openxmlformats.org/officeDocument/2006/relationships/hyperlink" Target="http://en.wikipedia.org/wiki/Theaceae" TargetMode="External"/><Relationship Id="rId588" Type="http://schemas.openxmlformats.org/officeDocument/2006/relationships/hyperlink" Target="http://en.wikipedia.org/wiki/Coumarin" TargetMode="External"/><Relationship Id="rId9" Type="http://schemas.openxmlformats.org/officeDocument/2006/relationships/hyperlink" Target="http://en.wikipedia.org/wiki/Boraginaceae" TargetMode="External"/><Relationship Id="rId210" Type="http://schemas.openxmlformats.org/officeDocument/2006/relationships/hyperlink" Target="http://en.wikipedia.org/wiki/Asteraceae" TargetMode="External"/><Relationship Id="rId392" Type="http://schemas.openxmlformats.org/officeDocument/2006/relationships/hyperlink" Target="http://en.wikipedia.org/wiki/Solanaceae" TargetMode="External"/><Relationship Id="rId448" Type="http://schemas.openxmlformats.org/officeDocument/2006/relationships/hyperlink" Target="http://en.wikipedia.org/wiki/Burseraceae" TargetMode="External"/><Relationship Id="rId613" Type="http://schemas.openxmlformats.org/officeDocument/2006/relationships/hyperlink" Target="http://en.wikipedia.org/wiki/Tropane" TargetMode="External"/><Relationship Id="rId655" Type="http://schemas.openxmlformats.org/officeDocument/2006/relationships/hyperlink" Target="http://en.wikipedia.org/wiki/Isoquinoline" TargetMode="External"/><Relationship Id="rId697" Type="http://schemas.openxmlformats.org/officeDocument/2006/relationships/hyperlink" Target="http://en.wikipedia.org/wiki/Indole" TargetMode="External"/><Relationship Id="rId252" Type="http://schemas.openxmlformats.org/officeDocument/2006/relationships/hyperlink" Target="http://en.wikipedia.org/wiki/Euphorbiaceae" TargetMode="External"/><Relationship Id="rId294" Type="http://schemas.openxmlformats.org/officeDocument/2006/relationships/hyperlink" Target="http://en.wikipedia.org/wiki/Liliaceae" TargetMode="External"/><Relationship Id="rId308" Type="http://schemas.openxmlformats.org/officeDocument/2006/relationships/hyperlink" Target="http://en.wikipedia.org/wiki/Menispermaceae" TargetMode="External"/><Relationship Id="rId515" Type="http://schemas.openxmlformats.org/officeDocument/2006/relationships/hyperlink" Target="http://en.wikipedia.org/wiki/Fabaceae" TargetMode="External"/><Relationship Id="rId722" Type="http://schemas.openxmlformats.org/officeDocument/2006/relationships/hyperlink" Target="http://en.wikipedia.org/wiki/Pyrrolizidine_alkaloids" TargetMode="External"/><Relationship Id="rId47" Type="http://schemas.openxmlformats.org/officeDocument/2006/relationships/hyperlink" Target="http://en.wikipedia.org/wiki/Poaceae" TargetMode="External"/><Relationship Id="rId89" Type="http://schemas.openxmlformats.org/officeDocument/2006/relationships/hyperlink" Target="http://en.wikipedia.org/wiki/Zingiberaceae" TargetMode="External"/><Relationship Id="rId112" Type="http://schemas.openxmlformats.org/officeDocument/2006/relationships/hyperlink" Target="http://en.wikipedia.org/wiki/Brassicaceae" TargetMode="External"/><Relationship Id="rId154" Type="http://schemas.openxmlformats.org/officeDocument/2006/relationships/hyperlink" Target="http://en.wikipedia.org/wiki/Annonaceae" TargetMode="External"/><Relationship Id="rId361" Type="http://schemas.openxmlformats.org/officeDocument/2006/relationships/hyperlink" Target="http://en.wikipedia.org/wiki/Rubiaceae" TargetMode="External"/><Relationship Id="rId557" Type="http://schemas.openxmlformats.org/officeDocument/2006/relationships/hyperlink" Target="http://en.wikipedia.org/wiki/Furanocoumarin" TargetMode="External"/><Relationship Id="rId599" Type="http://schemas.openxmlformats.org/officeDocument/2006/relationships/hyperlink" Target="http://en.wikipedia.org/wiki/Coumarin" TargetMode="External"/><Relationship Id="rId196" Type="http://schemas.openxmlformats.org/officeDocument/2006/relationships/hyperlink" Target="http://en.wikipedia.org/wiki/Asteraceae" TargetMode="External"/><Relationship Id="rId417" Type="http://schemas.openxmlformats.org/officeDocument/2006/relationships/hyperlink" Target="http://en.wikipedia.org/wiki/Apiaceae" TargetMode="External"/><Relationship Id="rId459" Type="http://schemas.openxmlformats.org/officeDocument/2006/relationships/hyperlink" Target="http://en.wikipedia.org/wiki/Chenopodioideae" TargetMode="External"/><Relationship Id="rId624" Type="http://schemas.openxmlformats.org/officeDocument/2006/relationships/hyperlink" Target="http://en.wikipedia.org/wiki/Piperidine" TargetMode="External"/><Relationship Id="rId666" Type="http://schemas.openxmlformats.org/officeDocument/2006/relationships/hyperlink" Target="http://en.wikipedia.org/wiki/Quinazoline" TargetMode="External"/><Relationship Id="rId16" Type="http://schemas.openxmlformats.org/officeDocument/2006/relationships/hyperlink" Target="http://en.wikipedia.org/wiki/Poaceae" TargetMode="External"/><Relationship Id="rId221" Type="http://schemas.openxmlformats.org/officeDocument/2006/relationships/hyperlink" Target="http://en.wikipedia.org/wiki/Brassicaceae" TargetMode="External"/><Relationship Id="rId263" Type="http://schemas.openxmlformats.org/officeDocument/2006/relationships/hyperlink" Target="http://en.wikipedia.org/wiki/Lamiaceae" TargetMode="External"/><Relationship Id="rId319" Type="http://schemas.openxmlformats.org/officeDocument/2006/relationships/hyperlink" Target="http://en.wikipedia.org/wiki/Myrtaceae" TargetMode="External"/><Relationship Id="rId470" Type="http://schemas.openxmlformats.org/officeDocument/2006/relationships/hyperlink" Target="http://en.wikipedia.org/wiki/Convolvulaceae" TargetMode="External"/><Relationship Id="rId526" Type="http://schemas.openxmlformats.org/officeDocument/2006/relationships/hyperlink" Target="http://en.wikipedia.org/wiki/Fabaceae" TargetMode="External"/><Relationship Id="rId58" Type="http://schemas.openxmlformats.org/officeDocument/2006/relationships/hyperlink" Target="http://en.wikipedia.org/wiki/Clusiaceae" TargetMode="External"/><Relationship Id="rId123" Type="http://schemas.openxmlformats.org/officeDocument/2006/relationships/hyperlink" Target="http://en.wikipedia.org/wiki/Vitaceae" TargetMode="External"/><Relationship Id="rId330" Type="http://schemas.openxmlformats.org/officeDocument/2006/relationships/hyperlink" Target="http://en.wikipedia.org/wiki/Ranunculaceae" TargetMode="External"/><Relationship Id="rId568" Type="http://schemas.openxmlformats.org/officeDocument/2006/relationships/hyperlink" Target="http://en.wikipedia.org/wiki/Cardenolide" TargetMode="External"/><Relationship Id="rId733" Type="http://schemas.openxmlformats.org/officeDocument/2006/relationships/hyperlink" Target="http://en.wikipedia.org/wiki/Pyrrolizidine_alkaloids" TargetMode="External"/><Relationship Id="rId165" Type="http://schemas.openxmlformats.org/officeDocument/2006/relationships/hyperlink" Target="http://en.wikipedia.org/wiki/Apocynaceae" TargetMode="External"/><Relationship Id="rId372" Type="http://schemas.openxmlformats.org/officeDocument/2006/relationships/hyperlink" Target="http://en.wikipedia.org/wiki/Rutaceae" TargetMode="External"/><Relationship Id="rId428" Type="http://schemas.openxmlformats.org/officeDocument/2006/relationships/hyperlink" Target="http://en.wikipedia.org/wiki/Apiaceae" TargetMode="External"/><Relationship Id="rId635" Type="http://schemas.openxmlformats.org/officeDocument/2006/relationships/hyperlink" Target="http://en.wikipedia.org/wiki/Isoquinoline" TargetMode="External"/><Relationship Id="rId677" Type="http://schemas.openxmlformats.org/officeDocument/2006/relationships/hyperlink" Target="http://en.wikipedia.org/wiki/Indole" TargetMode="External"/><Relationship Id="rId232" Type="http://schemas.openxmlformats.org/officeDocument/2006/relationships/hyperlink" Target="http://en.wikipedia.org/wiki/Cucurbitaceae" TargetMode="External"/><Relationship Id="rId274" Type="http://schemas.openxmlformats.org/officeDocument/2006/relationships/hyperlink" Target="http://en.wikipedia.org/wiki/Lamiaceae" TargetMode="External"/><Relationship Id="rId481" Type="http://schemas.openxmlformats.org/officeDocument/2006/relationships/hyperlink" Target="http://en.wikipedia.org/wiki/Ephedra_(genus)" TargetMode="External"/><Relationship Id="rId702" Type="http://schemas.openxmlformats.org/officeDocument/2006/relationships/hyperlink" Target="http://en.wikipedia.org/wiki/Purine" TargetMode="External"/><Relationship Id="rId27" Type="http://schemas.openxmlformats.org/officeDocument/2006/relationships/hyperlink" Target="http://en.wikipedia.org/wiki/Berberidaceae" TargetMode="External"/><Relationship Id="rId69" Type="http://schemas.openxmlformats.org/officeDocument/2006/relationships/hyperlink" Target="http://en.wikipedia.org/wiki/Cupressaceae" TargetMode="External"/><Relationship Id="rId134" Type="http://schemas.openxmlformats.org/officeDocument/2006/relationships/hyperlink" Target="http://en.wikipedia.org/wiki/Schisandraceae" TargetMode="External"/><Relationship Id="rId537" Type="http://schemas.openxmlformats.org/officeDocument/2006/relationships/hyperlink" Target="http://en.wikipedia.org/wiki/Fabaceae" TargetMode="External"/><Relationship Id="rId579" Type="http://schemas.openxmlformats.org/officeDocument/2006/relationships/hyperlink" Target="http://en.wikipedia.org/wiki/Cardenolide" TargetMode="External"/><Relationship Id="rId744" Type="http://schemas.openxmlformats.org/officeDocument/2006/relationships/hyperlink" Target="http://en.wikipedia.org/wiki/Myristicaceae" TargetMode="External"/><Relationship Id="rId80" Type="http://schemas.openxmlformats.org/officeDocument/2006/relationships/hyperlink" Target="http://en.wikipedia.org/wiki/Valerianaceae" TargetMode="External"/><Relationship Id="rId176" Type="http://schemas.openxmlformats.org/officeDocument/2006/relationships/hyperlink" Target="http://en.wikipedia.org/wiki/Apocynaceae" TargetMode="External"/><Relationship Id="rId341" Type="http://schemas.openxmlformats.org/officeDocument/2006/relationships/hyperlink" Target="http://en.wikipedia.org/wiki/Ranunculaceae" TargetMode="External"/><Relationship Id="rId383" Type="http://schemas.openxmlformats.org/officeDocument/2006/relationships/hyperlink" Target="http://en.wikipedia.org/wiki/Sapindaceae" TargetMode="External"/><Relationship Id="rId439" Type="http://schemas.openxmlformats.org/officeDocument/2006/relationships/hyperlink" Target="http://en.wikipedia.org/wiki/Amaranthaceae" TargetMode="External"/><Relationship Id="rId590" Type="http://schemas.openxmlformats.org/officeDocument/2006/relationships/hyperlink" Target="http://en.wikipedia.org/wiki/Coumarin" TargetMode="External"/><Relationship Id="rId604" Type="http://schemas.openxmlformats.org/officeDocument/2006/relationships/hyperlink" Target="http://en.wikipedia.org/wiki/Pyridine" TargetMode="External"/><Relationship Id="rId646" Type="http://schemas.openxmlformats.org/officeDocument/2006/relationships/hyperlink" Target="http://en.wikipedia.org/wiki/Isoquinoline" TargetMode="External"/><Relationship Id="rId201" Type="http://schemas.openxmlformats.org/officeDocument/2006/relationships/hyperlink" Target="http://en.wikipedia.org/wiki/Asteraceae" TargetMode="External"/><Relationship Id="rId243" Type="http://schemas.openxmlformats.org/officeDocument/2006/relationships/hyperlink" Target="http://en.wikipedia.org/wiki/Euphorbiaceae" TargetMode="External"/><Relationship Id="rId285" Type="http://schemas.openxmlformats.org/officeDocument/2006/relationships/hyperlink" Target="http://en.wikipedia.org/wiki/Lauraceae" TargetMode="External"/><Relationship Id="rId450" Type="http://schemas.openxmlformats.org/officeDocument/2006/relationships/hyperlink" Target="http://en.wikipedia.org/wiki/Buxaceae" TargetMode="External"/><Relationship Id="rId506" Type="http://schemas.openxmlformats.org/officeDocument/2006/relationships/hyperlink" Target="http://en.wikipedia.org/wiki/Fabaceae" TargetMode="External"/><Relationship Id="rId688" Type="http://schemas.openxmlformats.org/officeDocument/2006/relationships/hyperlink" Target="http://en.wikipedia.org/wiki/Indole" TargetMode="External"/><Relationship Id="rId38" Type="http://schemas.openxmlformats.org/officeDocument/2006/relationships/hyperlink" Target="http://en.wikipedia.org/wiki/Boraginaceae" TargetMode="External"/><Relationship Id="rId103" Type="http://schemas.openxmlformats.org/officeDocument/2006/relationships/hyperlink" Target="http://en.wikipedia.org/wiki/Piperaceae" TargetMode="External"/><Relationship Id="rId310" Type="http://schemas.openxmlformats.org/officeDocument/2006/relationships/hyperlink" Target="http://en.wikipedia.org/wiki/Menispermaceae" TargetMode="External"/><Relationship Id="rId492" Type="http://schemas.openxmlformats.org/officeDocument/2006/relationships/hyperlink" Target="http://en.wikipedia.org/wiki/Meliaceae" TargetMode="External"/><Relationship Id="rId548" Type="http://schemas.openxmlformats.org/officeDocument/2006/relationships/hyperlink" Target="http://en.wikipedia.org/wiki/Furanocoumarin" TargetMode="External"/><Relationship Id="rId713" Type="http://schemas.openxmlformats.org/officeDocument/2006/relationships/hyperlink" Target="http://en.wikipedia.org/wiki/Pyrrolizidine_alkaloids" TargetMode="External"/><Relationship Id="rId755" Type="http://schemas.openxmlformats.org/officeDocument/2006/relationships/hyperlink" Target="http://en.wikipedia.org/wiki/Fagaceae" TargetMode="External"/><Relationship Id="rId91" Type="http://schemas.openxmlformats.org/officeDocument/2006/relationships/hyperlink" Target="http://en.wikipedia.org/wiki/Zingiberaceae" TargetMode="External"/><Relationship Id="rId145" Type="http://schemas.openxmlformats.org/officeDocument/2006/relationships/hyperlink" Target="http://en.wikipedia.org/wiki/Amaryllidaceae" TargetMode="External"/><Relationship Id="rId187" Type="http://schemas.openxmlformats.org/officeDocument/2006/relationships/hyperlink" Target="http://en.wikipedia.org/wiki/Asteraceae" TargetMode="External"/><Relationship Id="rId352" Type="http://schemas.openxmlformats.org/officeDocument/2006/relationships/hyperlink" Target="http://en.wikipedia.org/wiki/Rosaceae" TargetMode="External"/><Relationship Id="rId394" Type="http://schemas.openxmlformats.org/officeDocument/2006/relationships/hyperlink" Target="http://en.wikipedia.org/wiki/Solanaceae" TargetMode="External"/><Relationship Id="rId408" Type="http://schemas.openxmlformats.org/officeDocument/2006/relationships/hyperlink" Target="http://en.wikipedia.org/wiki/Thymelaeaceae" TargetMode="External"/><Relationship Id="rId615" Type="http://schemas.openxmlformats.org/officeDocument/2006/relationships/hyperlink" Target="http://en.wikipedia.org/wiki/Tropane" TargetMode="External"/><Relationship Id="rId212" Type="http://schemas.openxmlformats.org/officeDocument/2006/relationships/hyperlink" Target="http://en.wikipedia.org/wiki/Asteraceae" TargetMode="External"/><Relationship Id="rId254" Type="http://schemas.openxmlformats.org/officeDocument/2006/relationships/hyperlink" Target="http://en.wikipedia.org/wiki/Euphorbiaceae" TargetMode="External"/><Relationship Id="rId657" Type="http://schemas.openxmlformats.org/officeDocument/2006/relationships/hyperlink" Target="http://en.wikipedia.org/wiki/Isoquinoline" TargetMode="External"/><Relationship Id="rId699" Type="http://schemas.openxmlformats.org/officeDocument/2006/relationships/hyperlink" Target="http://en.wikipedia.org/wiki/Imidazole" TargetMode="External"/><Relationship Id="rId49" Type="http://schemas.openxmlformats.org/officeDocument/2006/relationships/hyperlink" Target="http://en.wikipedia.org/wiki/Caryophyllaceae" TargetMode="External"/><Relationship Id="rId114" Type="http://schemas.openxmlformats.org/officeDocument/2006/relationships/hyperlink" Target="http://en.wikipedia.org/wiki/Lythraceae" TargetMode="External"/><Relationship Id="rId296" Type="http://schemas.openxmlformats.org/officeDocument/2006/relationships/hyperlink" Target="http://en.wikipedia.org/wiki/Liliaceae" TargetMode="External"/><Relationship Id="rId461" Type="http://schemas.openxmlformats.org/officeDocument/2006/relationships/hyperlink" Target="http://en.wikipedia.org/wiki/Combretaceae" TargetMode="External"/><Relationship Id="rId517" Type="http://schemas.openxmlformats.org/officeDocument/2006/relationships/hyperlink" Target="http://en.wikipedia.org/wiki/Fabaceae" TargetMode="External"/><Relationship Id="rId559" Type="http://schemas.openxmlformats.org/officeDocument/2006/relationships/hyperlink" Target="http://en.wikipedia.org/wiki/Furanocoumarin" TargetMode="External"/><Relationship Id="rId724" Type="http://schemas.openxmlformats.org/officeDocument/2006/relationships/hyperlink" Target="http://en.wikipedia.org/wiki/Pyrrolizidine_alkaloids" TargetMode="External"/><Relationship Id="rId60" Type="http://schemas.openxmlformats.org/officeDocument/2006/relationships/hyperlink" Target="http://en.wikipedia.org/wiki/Apiaceae" TargetMode="External"/><Relationship Id="rId156" Type="http://schemas.openxmlformats.org/officeDocument/2006/relationships/hyperlink" Target="http://en.wikipedia.org/wiki/Apocynaceae" TargetMode="External"/><Relationship Id="rId198" Type="http://schemas.openxmlformats.org/officeDocument/2006/relationships/hyperlink" Target="http://en.wikipedia.org/wiki/Asteraceae" TargetMode="External"/><Relationship Id="rId321" Type="http://schemas.openxmlformats.org/officeDocument/2006/relationships/hyperlink" Target="http://en.wikipedia.org/wiki/Myrtaceae" TargetMode="External"/><Relationship Id="rId363" Type="http://schemas.openxmlformats.org/officeDocument/2006/relationships/hyperlink" Target="http://en.wikipedia.org/wiki/Rubiaceae" TargetMode="External"/><Relationship Id="rId419" Type="http://schemas.openxmlformats.org/officeDocument/2006/relationships/hyperlink" Target="http://en.wikipedia.org/wiki/Apiaceae" TargetMode="External"/><Relationship Id="rId570" Type="http://schemas.openxmlformats.org/officeDocument/2006/relationships/hyperlink" Target="http://en.wikipedia.org/wiki/Cardenolide" TargetMode="External"/><Relationship Id="rId626" Type="http://schemas.openxmlformats.org/officeDocument/2006/relationships/hyperlink" Target="http://en.wikipedia.org/wiki/Piperidine" TargetMode="External"/><Relationship Id="rId223" Type="http://schemas.openxmlformats.org/officeDocument/2006/relationships/hyperlink" Target="http://en.wikipedia.org/wiki/Cactus" TargetMode="External"/><Relationship Id="rId430" Type="http://schemas.openxmlformats.org/officeDocument/2006/relationships/hyperlink" Target="http://en.wikipedia.org/wiki/Apiaceae" TargetMode="External"/><Relationship Id="rId668" Type="http://schemas.openxmlformats.org/officeDocument/2006/relationships/hyperlink" Target="http://en.wikipedia.org/wiki/Quinoline" TargetMode="External"/><Relationship Id="rId18" Type="http://schemas.openxmlformats.org/officeDocument/2006/relationships/hyperlink" Target="http://en.wikipedia.org/wiki/Apiaceae" TargetMode="External"/><Relationship Id="rId265" Type="http://schemas.openxmlformats.org/officeDocument/2006/relationships/hyperlink" Target="http://en.wikipedia.org/wiki/Lamiaceae" TargetMode="External"/><Relationship Id="rId472" Type="http://schemas.openxmlformats.org/officeDocument/2006/relationships/hyperlink" Target="http://en.wikipedia.org/wiki/Convolvulaceae" TargetMode="External"/><Relationship Id="rId528" Type="http://schemas.openxmlformats.org/officeDocument/2006/relationships/hyperlink" Target="http://en.wikipedia.org/wiki/Fabaceae" TargetMode="External"/><Relationship Id="rId735" Type="http://schemas.openxmlformats.org/officeDocument/2006/relationships/hyperlink" Target="http://en.wikipedia.org/wiki/Asteraceae" TargetMode="External"/><Relationship Id="rId125" Type="http://schemas.openxmlformats.org/officeDocument/2006/relationships/hyperlink" Target="http://en.wikipedia.org/wiki/Monimiaceae" TargetMode="External"/><Relationship Id="rId167" Type="http://schemas.openxmlformats.org/officeDocument/2006/relationships/hyperlink" Target="http://en.wikipedia.org/wiki/Apocynaceae" TargetMode="External"/><Relationship Id="rId332" Type="http://schemas.openxmlformats.org/officeDocument/2006/relationships/hyperlink" Target="http://en.wikipedia.org/wiki/Ranunculaceae" TargetMode="External"/><Relationship Id="rId374" Type="http://schemas.openxmlformats.org/officeDocument/2006/relationships/hyperlink" Target="http://en.wikipedia.org/wiki/Rutaceae" TargetMode="External"/><Relationship Id="rId581" Type="http://schemas.openxmlformats.org/officeDocument/2006/relationships/hyperlink" Target="http://en.wikipedia.org/wiki/Cardenolide" TargetMode="External"/><Relationship Id="rId71" Type="http://schemas.openxmlformats.org/officeDocument/2006/relationships/hyperlink" Target="http://en.wikipedia.org/wiki/Santalaceae" TargetMode="External"/><Relationship Id="rId234" Type="http://schemas.openxmlformats.org/officeDocument/2006/relationships/hyperlink" Target="http://en.wikipedia.org/wiki/Ericaceae" TargetMode="External"/><Relationship Id="rId637" Type="http://schemas.openxmlformats.org/officeDocument/2006/relationships/hyperlink" Target="http://en.wikipedia.org/wiki/Isoquinoline" TargetMode="External"/><Relationship Id="rId679" Type="http://schemas.openxmlformats.org/officeDocument/2006/relationships/hyperlink" Target="http://en.wikipedia.org/wiki/Indole" TargetMode="External"/><Relationship Id="rId2" Type="http://schemas.openxmlformats.org/officeDocument/2006/relationships/hyperlink" Target="http://en.wikipedia.org/wiki/Boraginaceae" TargetMode="External"/><Relationship Id="rId29" Type="http://schemas.openxmlformats.org/officeDocument/2006/relationships/hyperlink" Target="http://en.wikipedia.org/wiki/Papaveraceae" TargetMode="External"/><Relationship Id="rId276" Type="http://schemas.openxmlformats.org/officeDocument/2006/relationships/hyperlink" Target="http://en.wikipedia.org/wiki/Lamiaceae" TargetMode="External"/><Relationship Id="rId441" Type="http://schemas.openxmlformats.org/officeDocument/2006/relationships/hyperlink" Target="http://en.wikipedia.org/wiki/Aquifoliaceae" TargetMode="External"/><Relationship Id="rId483" Type="http://schemas.openxmlformats.org/officeDocument/2006/relationships/hyperlink" Target="http://en.wikipedia.org/wiki/Iridaceae" TargetMode="External"/><Relationship Id="rId539" Type="http://schemas.openxmlformats.org/officeDocument/2006/relationships/hyperlink" Target="http://en.wikipedia.org/wiki/Fabaceae" TargetMode="External"/><Relationship Id="rId690" Type="http://schemas.openxmlformats.org/officeDocument/2006/relationships/hyperlink" Target="http://en.wikipedia.org/wiki/Indole" TargetMode="External"/><Relationship Id="rId704" Type="http://schemas.openxmlformats.org/officeDocument/2006/relationships/hyperlink" Target="http://en.wikipedia.org/wiki/Purine" TargetMode="External"/><Relationship Id="rId746" Type="http://schemas.openxmlformats.org/officeDocument/2006/relationships/hyperlink" Target="http://en.wikipedia.org/wiki/Simaroubaceae" TargetMode="External"/><Relationship Id="rId40" Type="http://schemas.openxmlformats.org/officeDocument/2006/relationships/hyperlink" Target="http://en.wikipedia.org/wiki/Moraceae" TargetMode="External"/><Relationship Id="rId136" Type="http://schemas.openxmlformats.org/officeDocument/2006/relationships/hyperlink" Target="http://en.wikipedia.org/wiki/Araceae" TargetMode="External"/><Relationship Id="rId178" Type="http://schemas.openxmlformats.org/officeDocument/2006/relationships/hyperlink" Target="http://en.wikipedia.org/wiki/Araceae" TargetMode="External"/><Relationship Id="rId301" Type="http://schemas.openxmlformats.org/officeDocument/2006/relationships/hyperlink" Target="http://en.wikipedia.org/wiki/Liliaceae" TargetMode="External"/><Relationship Id="rId343" Type="http://schemas.openxmlformats.org/officeDocument/2006/relationships/hyperlink" Target="http://en.wikipedia.org/wiki/Ranunculaceae" TargetMode="External"/><Relationship Id="rId550" Type="http://schemas.openxmlformats.org/officeDocument/2006/relationships/hyperlink" Target="http://en.wikipedia.org/wiki/Furanocoumarin" TargetMode="External"/><Relationship Id="rId82" Type="http://schemas.openxmlformats.org/officeDocument/2006/relationships/hyperlink" Target="http://en.wikipedia.org/wiki/Piperaceae" TargetMode="External"/><Relationship Id="rId203" Type="http://schemas.openxmlformats.org/officeDocument/2006/relationships/hyperlink" Target="http://en.wikipedia.org/wiki/Asteraceae" TargetMode="External"/><Relationship Id="rId385" Type="http://schemas.openxmlformats.org/officeDocument/2006/relationships/hyperlink" Target="http://en.wikipedia.org/wiki/Scrophulariaceae" TargetMode="External"/><Relationship Id="rId592" Type="http://schemas.openxmlformats.org/officeDocument/2006/relationships/hyperlink" Target="http://en.wikipedia.org/wiki/Coumarin" TargetMode="External"/><Relationship Id="rId606" Type="http://schemas.openxmlformats.org/officeDocument/2006/relationships/hyperlink" Target="http://en.wikipedia.org/wiki/Pyrrolidine" TargetMode="External"/><Relationship Id="rId648" Type="http://schemas.openxmlformats.org/officeDocument/2006/relationships/hyperlink" Target="http://en.wikipedia.org/wiki/Isoquinoline" TargetMode="External"/><Relationship Id="rId245" Type="http://schemas.openxmlformats.org/officeDocument/2006/relationships/hyperlink" Target="http://en.wikipedia.org/wiki/Euphorbiaceae" TargetMode="External"/><Relationship Id="rId287" Type="http://schemas.openxmlformats.org/officeDocument/2006/relationships/hyperlink" Target="http://en.wikipedia.org/wiki/Liliaceae" TargetMode="External"/><Relationship Id="rId410" Type="http://schemas.openxmlformats.org/officeDocument/2006/relationships/hyperlink" Target="http://en.wikipedia.org/wiki/Apiaceae" TargetMode="External"/><Relationship Id="rId452" Type="http://schemas.openxmlformats.org/officeDocument/2006/relationships/hyperlink" Target="http://en.wikipedia.org/wiki/Capparaceae" TargetMode="External"/><Relationship Id="rId494" Type="http://schemas.openxmlformats.org/officeDocument/2006/relationships/hyperlink" Target="http://en.wikipedia.org/wiki/Meliaceae" TargetMode="External"/><Relationship Id="rId508" Type="http://schemas.openxmlformats.org/officeDocument/2006/relationships/hyperlink" Target="http://en.wikipedia.org/wiki/Fabaceae" TargetMode="External"/><Relationship Id="rId715" Type="http://schemas.openxmlformats.org/officeDocument/2006/relationships/hyperlink" Target="http://en.wikipedia.org/wiki/Pyrrolizidine_alkaloids" TargetMode="External"/><Relationship Id="rId105" Type="http://schemas.openxmlformats.org/officeDocument/2006/relationships/hyperlink" Target="http://en.wikipedia.org/wiki/Piperaceae" TargetMode="External"/><Relationship Id="rId147" Type="http://schemas.openxmlformats.org/officeDocument/2006/relationships/hyperlink" Target="http://en.wikipedia.org/wiki/Amaryllidaceae" TargetMode="External"/><Relationship Id="rId312" Type="http://schemas.openxmlformats.org/officeDocument/2006/relationships/hyperlink" Target="http://en.wikipedia.org/wiki/Menispermaceae" TargetMode="External"/><Relationship Id="rId354" Type="http://schemas.openxmlformats.org/officeDocument/2006/relationships/hyperlink" Target="http://en.wikipedia.org/wiki/Rosaceae" TargetMode="External"/><Relationship Id="rId757" Type="http://schemas.openxmlformats.org/officeDocument/2006/relationships/comments" Target="../comments1.xml"/><Relationship Id="rId51" Type="http://schemas.openxmlformats.org/officeDocument/2006/relationships/hyperlink" Target="http://en.wikipedia.org/wiki/Apocynaceae" TargetMode="External"/><Relationship Id="rId93" Type="http://schemas.openxmlformats.org/officeDocument/2006/relationships/hyperlink" Target="http://en.wikipedia.org/wiki/Pinaceae" TargetMode="External"/><Relationship Id="rId189" Type="http://schemas.openxmlformats.org/officeDocument/2006/relationships/hyperlink" Target="http://en.wikipedia.org/wiki/Asteraceae" TargetMode="External"/><Relationship Id="rId396" Type="http://schemas.openxmlformats.org/officeDocument/2006/relationships/hyperlink" Target="http://en.wikipedia.org/wiki/Solanaceae" TargetMode="External"/><Relationship Id="rId561" Type="http://schemas.openxmlformats.org/officeDocument/2006/relationships/hyperlink" Target="http://en.wikipedia.org/wiki/Furanocoumarin" TargetMode="External"/><Relationship Id="rId617" Type="http://schemas.openxmlformats.org/officeDocument/2006/relationships/hyperlink" Target="http://en.wikipedia.org/wiki/Tropane" TargetMode="External"/><Relationship Id="rId659" Type="http://schemas.openxmlformats.org/officeDocument/2006/relationships/hyperlink" Target="http://en.wikipedia.org/wiki/Isoquinoline" TargetMode="External"/><Relationship Id="rId214" Type="http://schemas.openxmlformats.org/officeDocument/2006/relationships/hyperlink" Target="http://en.wikipedia.org/wiki/Asteraceae" TargetMode="External"/><Relationship Id="rId256" Type="http://schemas.openxmlformats.org/officeDocument/2006/relationships/hyperlink" Target="http://en.wikipedia.org/wiki/Euphorbiaceae" TargetMode="External"/><Relationship Id="rId298" Type="http://schemas.openxmlformats.org/officeDocument/2006/relationships/hyperlink" Target="http://en.wikipedia.org/wiki/Liliaceae" TargetMode="External"/><Relationship Id="rId421" Type="http://schemas.openxmlformats.org/officeDocument/2006/relationships/hyperlink" Target="http://en.wikipedia.org/wiki/Apiaceae" TargetMode="External"/><Relationship Id="rId463" Type="http://schemas.openxmlformats.org/officeDocument/2006/relationships/hyperlink" Target="http://en.wikipedia.org/wiki/Combretaceae" TargetMode="External"/><Relationship Id="rId519" Type="http://schemas.openxmlformats.org/officeDocument/2006/relationships/hyperlink" Target="http://en.wikipedia.org/wiki/Fabaceae" TargetMode="External"/><Relationship Id="rId670" Type="http://schemas.openxmlformats.org/officeDocument/2006/relationships/hyperlink" Target="http://en.wikipedia.org/wiki/Quinoline" TargetMode="External"/><Relationship Id="rId116" Type="http://schemas.openxmlformats.org/officeDocument/2006/relationships/hyperlink" Target="http://en.wikipedia.org/wiki/Campanulaceae" TargetMode="External"/><Relationship Id="rId158" Type="http://schemas.openxmlformats.org/officeDocument/2006/relationships/hyperlink" Target="http://en.wikipedia.org/wiki/Apocynaceae" TargetMode="External"/><Relationship Id="rId323" Type="http://schemas.openxmlformats.org/officeDocument/2006/relationships/hyperlink" Target="http://en.wikipedia.org/wiki/Phytolaccaceae" TargetMode="External"/><Relationship Id="rId530" Type="http://schemas.openxmlformats.org/officeDocument/2006/relationships/hyperlink" Target="http://en.wikipedia.org/wiki/Fabaceae" TargetMode="External"/><Relationship Id="rId726" Type="http://schemas.openxmlformats.org/officeDocument/2006/relationships/hyperlink" Target="http://en.wikipedia.org/wiki/Pyrrolizidine_alkaloids" TargetMode="External"/><Relationship Id="rId20" Type="http://schemas.openxmlformats.org/officeDocument/2006/relationships/hyperlink" Target="http://en.wikipedia.org/wiki/Ranunculaceae" TargetMode="External"/><Relationship Id="rId62" Type="http://schemas.openxmlformats.org/officeDocument/2006/relationships/hyperlink" Target="http://en.wikipedia.org/wiki/Moraceae" TargetMode="External"/><Relationship Id="rId365" Type="http://schemas.openxmlformats.org/officeDocument/2006/relationships/hyperlink" Target="http://en.wikipedia.org/wiki/Rubiaceae" TargetMode="External"/><Relationship Id="rId572" Type="http://schemas.openxmlformats.org/officeDocument/2006/relationships/hyperlink" Target="http://en.wikipedia.org/wiki/Cardenolide" TargetMode="External"/><Relationship Id="rId628" Type="http://schemas.openxmlformats.org/officeDocument/2006/relationships/hyperlink" Target="http://en.wikipedia.org/wiki/Pyridine" TargetMode="External"/><Relationship Id="rId225" Type="http://schemas.openxmlformats.org/officeDocument/2006/relationships/hyperlink" Target="http://en.wikipedia.org/wiki/Cactus" TargetMode="External"/><Relationship Id="rId267" Type="http://schemas.openxmlformats.org/officeDocument/2006/relationships/hyperlink" Target="http://en.wikipedia.org/wiki/Lamiaceae" TargetMode="External"/><Relationship Id="rId432" Type="http://schemas.openxmlformats.org/officeDocument/2006/relationships/hyperlink" Target="http://en.wikipedia.org/wiki/Verbenaceae" TargetMode="External"/><Relationship Id="rId474" Type="http://schemas.openxmlformats.org/officeDocument/2006/relationships/hyperlink" Target="http://en.wikipedia.org/wiki/Cornaceae" TargetMode="External"/><Relationship Id="rId127" Type="http://schemas.openxmlformats.org/officeDocument/2006/relationships/hyperlink" Target="http://en.wikipedia.org/wiki/Dennstaedtiaceae" TargetMode="External"/><Relationship Id="rId681" Type="http://schemas.openxmlformats.org/officeDocument/2006/relationships/hyperlink" Target="http://en.wikipedia.org/wiki/Indole" TargetMode="External"/><Relationship Id="rId737" Type="http://schemas.openxmlformats.org/officeDocument/2006/relationships/hyperlink" Target="http://en.wikipedia.org/wiki/Araceae" TargetMode="External"/><Relationship Id="rId31" Type="http://schemas.openxmlformats.org/officeDocument/2006/relationships/hyperlink" Target="http://en.wikipedia.org/wiki/Papaveraceae" TargetMode="External"/><Relationship Id="rId73" Type="http://schemas.openxmlformats.org/officeDocument/2006/relationships/hyperlink" Target="http://en.wikipedia.org/wiki/Cupressaceae" TargetMode="External"/><Relationship Id="rId169" Type="http://schemas.openxmlformats.org/officeDocument/2006/relationships/hyperlink" Target="http://en.wikipedia.org/wiki/Apocynaceae" TargetMode="External"/><Relationship Id="rId334" Type="http://schemas.openxmlformats.org/officeDocument/2006/relationships/hyperlink" Target="http://en.wikipedia.org/wiki/Ranunculaceae" TargetMode="External"/><Relationship Id="rId376" Type="http://schemas.openxmlformats.org/officeDocument/2006/relationships/hyperlink" Target="http://en.wikipedia.org/wiki/Rutaceae" TargetMode="External"/><Relationship Id="rId541" Type="http://schemas.openxmlformats.org/officeDocument/2006/relationships/hyperlink" Target="http://en.wikipedia.org/wiki/Fabaceae" TargetMode="External"/><Relationship Id="rId583" Type="http://schemas.openxmlformats.org/officeDocument/2006/relationships/hyperlink" Target="http://en.wikipedia.org/wiki/Cardenolide" TargetMode="External"/><Relationship Id="rId639" Type="http://schemas.openxmlformats.org/officeDocument/2006/relationships/hyperlink" Target="http://en.wikipedia.org/wiki/Isoquinoline" TargetMode="External"/><Relationship Id="rId4" Type="http://schemas.openxmlformats.org/officeDocument/2006/relationships/hyperlink" Target="http://en.wikipedia.org/wiki/Boraginaceae" TargetMode="External"/><Relationship Id="rId180" Type="http://schemas.openxmlformats.org/officeDocument/2006/relationships/hyperlink" Target="http://en.wikipedia.org/wiki/Araceae" TargetMode="External"/><Relationship Id="rId215" Type="http://schemas.openxmlformats.org/officeDocument/2006/relationships/hyperlink" Target="http://en.wikipedia.org/wiki/Berberidaceae" TargetMode="External"/><Relationship Id="rId236" Type="http://schemas.openxmlformats.org/officeDocument/2006/relationships/hyperlink" Target="http://en.wikipedia.org/wiki/Ericaceae" TargetMode="External"/><Relationship Id="rId257" Type="http://schemas.openxmlformats.org/officeDocument/2006/relationships/hyperlink" Target="http://en.wikipedia.org/wiki/Illiciaceae" TargetMode="External"/><Relationship Id="rId278" Type="http://schemas.openxmlformats.org/officeDocument/2006/relationships/hyperlink" Target="http://en.wikipedia.org/wiki/Lamiaceae" TargetMode="External"/><Relationship Id="rId401" Type="http://schemas.openxmlformats.org/officeDocument/2006/relationships/hyperlink" Target="http://en.wikipedia.org/wiki/Solanaceae" TargetMode="External"/><Relationship Id="rId422" Type="http://schemas.openxmlformats.org/officeDocument/2006/relationships/hyperlink" Target="http://en.wikipedia.org/wiki/Apiaceae" TargetMode="External"/><Relationship Id="rId443" Type="http://schemas.openxmlformats.org/officeDocument/2006/relationships/hyperlink" Target="http://en.wikipedia.org/wiki/Araliaceae" TargetMode="External"/><Relationship Id="rId464" Type="http://schemas.openxmlformats.org/officeDocument/2006/relationships/hyperlink" Target="http://en.wikipedia.org/wiki/Convolvulaceae" TargetMode="External"/><Relationship Id="rId650" Type="http://schemas.openxmlformats.org/officeDocument/2006/relationships/hyperlink" Target="http://en.wikipedia.org/wiki/Isoquinoline" TargetMode="External"/><Relationship Id="rId303" Type="http://schemas.openxmlformats.org/officeDocument/2006/relationships/hyperlink" Target="http://en.wikipedia.org/wiki/Liliaceae" TargetMode="External"/><Relationship Id="rId485" Type="http://schemas.openxmlformats.org/officeDocument/2006/relationships/hyperlink" Target="http://en.wikipedia.org/wiki/Iridaceae" TargetMode="External"/><Relationship Id="rId692" Type="http://schemas.openxmlformats.org/officeDocument/2006/relationships/hyperlink" Target="http://en.wikipedia.org/wiki/Indole" TargetMode="External"/><Relationship Id="rId706" Type="http://schemas.openxmlformats.org/officeDocument/2006/relationships/hyperlink" Target="http://en.wikipedia.org/wiki/Colchicine" TargetMode="External"/><Relationship Id="rId748" Type="http://schemas.openxmlformats.org/officeDocument/2006/relationships/hyperlink" Target="http://en.wikipedia.org/wiki/Asphodelaceae" TargetMode="External"/><Relationship Id="rId42" Type="http://schemas.openxmlformats.org/officeDocument/2006/relationships/hyperlink" Target="http://en.wikipedia.org/wiki/Lauraceae" TargetMode="External"/><Relationship Id="rId84" Type="http://schemas.openxmlformats.org/officeDocument/2006/relationships/hyperlink" Target="http://en.wikipedia.org/wiki/Myrtaceae" TargetMode="External"/><Relationship Id="rId138" Type="http://schemas.openxmlformats.org/officeDocument/2006/relationships/hyperlink" Target="http://en.wikipedia.org/wiki/Caryophyllaceae" TargetMode="External"/><Relationship Id="rId345" Type="http://schemas.openxmlformats.org/officeDocument/2006/relationships/hyperlink" Target="http://en.wikipedia.org/wiki/Ranunculaceae" TargetMode="External"/><Relationship Id="rId387" Type="http://schemas.openxmlformats.org/officeDocument/2006/relationships/hyperlink" Target="http://en.wikipedia.org/wiki/Scrophulariaceae" TargetMode="External"/><Relationship Id="rId510" Type="http://schemas.openxmlformats.org/officeDocument/2006/relationships/hyperlink" Target="http://en.wikipedia.org/wiki/Fabaceae" TargetMode="External"/><Relationship Id="rId552" Type="http://schemas.openxmlformats.org/officeDocument/2006/relationships/hyperlink" Target="http://en.wikipedia.org/wiki/Furanocoumarin" TargetMode="External"/><Relationship Id="rId594" Type="http://schemas.openxmlformats.org/officeDocument/2006/relationships/hyperlink" Target="http://en.wikipedia.org/wiki/Coumarin" TargetMode="External"/><Relationship Id="rId608" Type="http://schemas.openxmlformats.org/officeDocument/2006/relationships/hyperlink" Target="http://en.wikipedia.org/wiki/Pyrrolidine" TargetMode="External"/><Relationship Id="rId191" Type="http://schemas.openxmlformats.org/officeDocument/2006/relationships/hyperlink" Target="http://en.wikipedia.org/wiki/Asteraceae" TargetMode="External"/><Relationship Id="rId205" Type="http://schemas.openxmlformats.org/officeDocument/2006/relationships/hyperlink" Target="http://en.wikipedia.org/wiki/Asteraceae" TargetMode="External"/><Relationship Id="rId247" Type="http://schemas.openxmlformats.org/officeDocument/2006/relationships/hyperlink" Target="http://en.wikipedia.org/wiki/Euphorbiaceae" TargetMode="External"/><Relationship Id="rId412" Type="http://schemas.openxmlformats.org/officeDocument/2006/relationships/hyperlink" Target="http://en.wikipedia.org/wiki/Apiaceae" TargetMode="External"/><Relationship Id="rId107" Type="http://schemas.openxmlformats.org/officeDocument/2006/relationships/hyperlink" Target="http://en.wikipedia.org/wiki/Lythraceae" TargetMode="External"/><Relationship Id="rId289" Type="http://schemas.openxmlformats.org/officeDocument/2006/relationships/hyperlink" Target="http://en.wikipedia.org/wiki/Liliaceae" TargetMode="External"/><Relationship Id="rId454" Type="http://schemas.openxmlformats.org/officeDocument/2006/relationships/hyperlink" Target="http://en.wikipedia.org/wiki/Caprifoliaceae" TargetMode="External"/><Relationship Id="rId496" Type="http://schemas.openxmlformats.org/officeDocument/2006/relationships/hyperlink" Target="http://en.wikipedia.org/wiki/Menyanthaceae" TargetMode="External"/><Relationship Id="rId661" Type="http://schemas.openxmlformats.org/officeDocument/2006/relationships/hyperlink" Target="http://en.wikipedia.org/wiki/Isoquinoline" TargetMode="External"/><Relationship Id="rId717" Type="http://schemas.openxmlformats.org/officeDocument/2006/relationships/hyperlink" Target="http://en.wikipedia.org/wiki/Pyrrolizidine_alkaloids" TargetMode="External"/><Relationship Id="rId11" Type="http://schemas.openxmlformats.org/officeDocument/2006/relationships/hyperlink" Target="http://en.wikipedia.org/wiki/Solanaceae" TargetMode="External"/><Relationship Id="rId53" Type="http://schemas.openxmlformats.org/officeDocument/2006/relationships/hyperlink" Target="http://en.wikipedia.org/wiki/Euphorbiaceae" TargetMode="External"/><Relationship Id="rId149" Type="http://schemas.openxmlformats.org/officeDocument/2006/relationships/hyperlink" Target="http://en.wikipedia.org/wiki/Amaryllidaceae" TargetMode="External"/><Relationship Id="rId314" Type="http://schemas.openxmlformats.org/officeDocument/2006/relationships/hyperlink" Target="http://en.wikipedia.org/wiki/Menispermaceae" TargetMode="External"/><Relationship Id="rId356" Type="http://schemas.openxmlformats.org/officeDocument/2006/relationships/hyperlink" Target="http://en.wikipedia.org/wiki/Rosaceae" TargetMode="External"/><Relationship Id="rId398" Type="http://schemas.openxmlformats.org/officeDocument/2006/relationships/hyperlink" Target="http://en.wikipedia.org/wiki/Solanaceae" TargetMode="External"/><Relationship Id="rId521" Type="http://schemas.openxmlformats.org/officeDocument/2006/relationships/hyperlink" Target="http://en.wikipedia.org/wiki/Fabaceae" TargetMode="External"/><Relationship Id="rId563" Type="http://schemas.openxmlformats.org/officeDocument/2006/relationships/hyperlink" Target="http://en.wikipedia.org/wiki/Furanocoumarin" TargetMode="External"/><Relationship Id="rId619" Type="http://schemas.openxmlformats.org/officeDocument/2006/relationships/hyperlink" Target="http://en.wikipedia.org/wiki/Tropane" TargetMode="External"/><Relationship Id="rId95" Type="http://schemas.openxmlformats.org/officeDocument/2006/relationships/hyperlink" Target="http://en.wikipedia.org/wiki/Melanthiaceae" TargetMode="External"/><Relationship Id="rId160" Type="http://schemas.openxmlformats.org/officeDocument/2006/relationships/hyperlink" Target="http://en.wikipedia.org/wiki/Apocynaceae" TargetMode="External"/><Relationship Id="rId216" Type="http://schemas.openxmlformats.org/officeDocument/2006/relationships/hyperlink" Target="http://en.wikipedia.org/wiki/Berberidaceae" TargetMode="External"/><Relationship Id="rId423" Type="http://schemas.openxmlformats.org/officeDocument/2006/relationships/hyperlink" Target="http://en.wikipedia.org/wiki/Apiaceae" TargetMode="External"/><Relationship Id="rId258" Type="http://schemas.openxmlformats.org/officeDocument/2006/relationships/hyperlink" Target="http://en.wikipedia.org/wiki/Lamiaceae" TargetMode="External"/><Relationship Id="rId465" Type="http://schemas.openxmlformats.org/officeDocument/2006/relationships/hyperlink" Target="http://en.wikipedia.org/wiki/Convolvulaceae" TargetMode="External"/><Relationship Id="rId630" Type="http://schemas.openxmlformats.org/officeDocument/2006/relationships/hyperlink" Target="http://en.wikipedia.org/wiki/Isoquinoline" TargetMode="External"/><Relationship Id="rId672" Type="http://schemas.openxmlformats.org/officeDocument/2006/relationships/hyperlink" Target="http://en.wikipedia.org/wiki/Quinoline" TargetMode="External"/><Relationship Id="rId728" Type="http://schemas.openxmlformats.org/officeDocument/2006/relationships/hyperlink" Target="http://en.wikipedia.org/wiki/Pyrrolizidine_alkaloids" TargetMode="External"/><Relationship Id="rId22" Type="http://schemas.openxmlformats.org/officeDocument/2006/relationships/hyperlink" Target="http://en.wikipedia.org/wiki/Clusiaceae" TargetMode="External"/><Relationship Id="rId64" Type="http://schemas.openxmlformats.org/officeDocument/2006/relationships/hyperlink" Target="http://en.wikipedia.org/wiki/Scrophulariaceae" TargetMode="External"/><Relationship Id="rId118" Type="http://schemas.openxmlformats.org/officeDocument/2006/relationships/hyperlink" Target="http://en.wikipedia.org/wiki/Menyanthaceae" TargetMode="External"/><Relationship Id="rId325" Type="http://schemas.openxmlformats.org/officeDocument/2006/relationships/hyperlink" Target="http://en.wikipedia.org/wiki/Polygonaceae" TargetMode="External"/><Relationship Id="rId367" Type="http://schemas.openxmlformats.org/officeDocument/2006/relationships/hyperlink" Target="http://en.wikipedia.org/wiki/Rubiaceae" TargetMode="External"/><Relationship Id="rId532" Type="http://schemas.openxmlformats.org/officeDocument/2006/relationships/hyperlink" Target="http://en.wikipedia.org/wiki/Fabaceae" TargetMode="External"/><Relationship Id="rId574" Type="http://schemas.openxmlformats.org/officeDocument/2006/relationships/hyperlink" Target="http://en.wikipedia.org/wiki/Cardenolide" TargetMode="External"/><Relationship Id="rId171" Type="http://schemas.openxmlformats.org/officeDocument/2006/relationships/hyperlink" Target="http://en.wikipedia.org/wiki/Apocynaceae" TargetMode="External"/><Relationship Id="rId227" Type="http://schemas.openxmlformats.org/officeDocument/2006/relationships/hyperlink" Target="http://en.wikipedia.org/wiki/Cucurbitaceae" TargetMode="External"/><Relationship Id="rId269" Type="http://schemas.openxmlformats.org/officeDocument/2006/relationships/hyperlink" Target="http://en.wikipedia.org/wiki/Lamiaceae" TargetMode="External"/><Relationship Id="rId434" Type="http://schemas.openxmlformats.org/officeDocument/2006/relationships/hyperlink" Target="http://en.wikipedia.org/wiki/Zygophyllaceae" TargetMode="External"/><Relationship Id="rId476" Type="http://schemas.openxmlformats.org/officeDocument/2006/relationships/hyperlink" Target="http://en.wikipedia.org/wiki/Cycadaceae" TargetMode="External"/><Relationship Id="rId641" Type="http://schemas.openxmlformats.org/officeDocument/2006/relationships/hyperlink" Target="http://en.wikipedia.org/wiki/Isoquinoline" TargetMode="External"/><Relationship Id="rId683" Type="http://schemas.openxmlformats.org/officeDocument/2006/relationships/hyperlink" Target="http://en.wikipedia.org/wiki/Indole" TargetMode="External"/><Relationship Id="rId739" Type="http://schemas.openxmlformats.org/officeDocument/2006/relationships/hyperlink" Target="http://en.wikipedia.org/wiki/Coumarin" TargetMode="External"/><Relationship Id="rId33" Type="http://schemas.openxmlformats.org/officeDocument/2006/relationships/hyperlink" Target="http://en.wikipedia.org/wiki/Papaveraceae" TargetMode="External"/><Relationship Id="rId129" Type="http://schemas.openxmlformats.org/officeDocument/2006/relationships/hyperlink" Target="http://en.wikipedia.org/wiki/Quillaja" TargetMode="External"/><Relationship Id="rId280" Type="http://schemas.openxmlformats.org/officeDocument/2006/relationships/hyperlink" Target="http://en.wikipedia.org/wiki/Lauraceae" TargetMode="External"/><Relationship Id="rId336" Type="http://schemas.openxmlformats.org/officeDocument/2006/relationships/hyperlink" Target="http://en.wikipedia.org/wiki/Ranunculaceae" TargetMode="External"/><Relationship Id="rId501" Type="http://schemas.openxmlformats.org/officeDocument/2006/relationships/hyperlink" Target="http://en.wikipedia.org/wiki/Fabaceae" TargetMode="External"/><Relationship Id="rId543" Type="http://schemas.openxmlformats.org/officeDocument/2006/relationships/hyperlink" Target="http://en.wikipedia.org/wiki/Malvaceae" TargetMode="External"/><Relationship Id="rId75" Type="http://schemas.openxmlformats.org/officeDocument/2006/relationships/hyperlink" Target="http://en.wikipedia.org/wiki/Hyacinthaceae" TargetMode="External"/><Relationship Id="rId140" Type="http://schemas.openxmlformats.org/officeDocument/2006/relationships/hyperlink" Target="http://en.wikipedia.org/wiki/Cucurbitaceae" TargetMode="External"/><Relationship Id="rId182" Type="http://schemas.openxmlformats.org/officeDocument/2006/relationships/hyperlink" Target="http://en.wikipedia.org/wiki/Araceae" TargetMode="External"/><Relationship Id="rId378" Type="http://schemas.openxmlformats.org/officeDocument/2006/relationships/hyperlink" Target="http://en.wikipedia.org/wiki/Rutaceae" TargetMode="External"/><Relationship Id="rId403" Type="http://schemas.openxmlformats.org/officeDocument/2006/relationships/hyperlink" Target="http://en.wikipedia.org/wiki/Malvaceae" TargetMode="External"/><Relationship Id="rId585" Type="http://schemas.openxmlformats.org/officeDocument/2006/relationships/hyperlink" Target="http://en.wikipedia.org/wiki/Coumarin" TargetMode="External"/><Relationship Id="rId750" Type="http://schemas.openxmlformats.org/officeDocument/2006/relationships/hyperlink" Target="http://en.wikipedia.org/wiki/Coumarin" TargetMode="External"/><Relationship Id="rId6" Type="http://schemas.openxmlformats.org/officeDocument/2006/relationships/hyperlink" Target="http://en.wikipedia.org/wiki/Boraginaceae" TargetMode="External"/><Relationship Id="rId238" Type="http://schemas.openxmlformats.org/officeDocument/2006/relationships/hyperlink" Target="http://en.wikipedia.org/wiki/Ericaceae" TargetMode="External"/><Relationship Id="rId445" Type="http://schemas.openxmlformats.org/officeDocument/2006/relationships/hyperlink" Target="http://en.wikipedia.org/wiki/Arecaceae" TargetMode="External"/><Relationship Id="rId487" Type="http://schemas.openxmlformats.org/officeDocument/2006/relationships/hyperlink" Target="http://en.wikipedia.org/wiki/Juglandaceae" TargetMode="External"/><Relationship Id="rId610" Type="http://schemas.openxmlformats.org/officeDocument/2006/relationships/hyperlink" Target="http://en.wikipedia.org/wiki/Tropane" TargetMode="External"/><Relationship Id="rId652" Type="http://schemas.openxmlformats.org/officeDocument/2006/relationships/hyperlink" Target="http://en.wikipedia.org/wiki/Isoquinoline" TargetMode="External"/><Relationship Id="rId694" Type="http://schemas.openxmlformats.org/officeDocument/2006/relationships/hyperlink" Target="http://en.wikipedia.org/wiki/Indole" TargetMode="External"/><Relationship Id="rId708" Type="http://schemas.openxmlformats.org/officeDocument/2006/relationships/hyperlink" Target="http://en.wikipedia.org/wiki/Apiaceae" TargetMode="External"/><Relationship Id="rId291" Type="http://schemas.openxmlformats.org/officeDocument/2006/relationships/hyperlink" Target="http://en.wikipedia.org/wiki/Liliaceae" TargetMode="External"/><Relationship Id="rId305" Type="http://schemas.openxmlformats.org/officeDocument/2006/relationships/hyperlink" Target="http://en.wikipedia.org/wiki/Magnoliaceae" TargetMode="External"/><Relationship Id="rId347" Type="http://schemas.openxmlformats.org/officeDocument/2006/relationships/hyperlink" Target="http://en.wikipedia.org/wiki/Rhamnaceae" TargetMode="External"/><Relationship Id="rId512" Type="http://schemas.openxmlformats.org/officeDocument/2006/relationships/hyperlink" Target="http://en.wikipedia.org/wiki/Fabaceae" TargetMode="External"/><Relationship Id="rId44" Type="http://schemas.openxmlformats.org/officeDocument/2006/relationships/hyperlink" Target="http://en.wikipedia.org/wiki/Agavaceae" TargetMode="External"/><Relationship Id="rId86" Type="http://schemas.openxmlformats.org/officeDocument/2006/relationships/hyperlink" Target="http://en.wikipedia.org/wiki/Zingiberaceae" TargetMode="External"/><Relationship Id="rId151" Type="http://schemas.openxmlformats.org/officeDocument/2006/relationships/hyperlink" Target="http://en.wikipedia.org/wiki/Anacardiaceae" TargetMode="External"/><Relationship Id="rId389" Type="http://schemas.openxmlformats.org/officeDocument/2006/relationships/hyperlink" Target="http://en.wikipedia.org/wiki/Solanaceae" TargetMode="External"/><Relationship Id="rId554" Type="http://schemas.openxmlformats.org/officeDocument/2006/relationships/hyperlink" Target="http://en.wikipedia.org/wiki/Furanocoumarin" TargetMode="External"/><Relationship Id="rId596" Type="http://schemas.openxmlformats.org/officeDocument/2006/relationships/hyperlink" Target="http://en.wikipedia.org/wiki/Coumarin" TargetMode="External"/><Relationship Id="rId193" Type="http://schemas.openxmlformats.org/officeDocument/2006/relationships/hyperlink" Target="http://en.wikipedia.org/wiki/Asteraceae" TargetMode="External"/><Relationship Id="rId207" Type="http://schemas.openxmlformats.org/officeDocument/2006/relationships/hyperlink" Target="http://en.wikipedia.org/wiki/Asteraceae" TargetMode="External"/><Relationship Id="rId249" Type="http://schemas.openxmlformats.org/officeDocument/2006/relationships/hyperlink" Target="http://en.wikipedia.org/wiki/Euphorbiaceae" TargetMode="External"/><Relationship Id="rId414" Type="http://schemas.openxmlformats.org/officeDocument/2006/relationships/hyperlink" Target="http://en.wikipedia.org/wiki/Apiaceae" TargetMode="External"/><Relationship Id="rId456" Type="http://schemas.openxmlformats.org/officeDocument/2006/relationships/hyperlink" Target="http://en.wikipedia.org/wiki/Caprifoliaceae" TargetMode="External"/><Relationship Id="rId498" Type="http://schemas.openxmlformats.org/officeDocument/2006/relationships/hyperlink" Target="http://en.wikipedia.org/wiki/Fabaceae" TargetMode="External"/><Relationship Id="rId621" Type="http://schemas.openxmlformats.org/officeDocument/2006/relationships/hyperlink" Target="http://en.wikipedia.org/wiki/Tropane" TargetMode="External"/><Relationship Id="rId663" Type="http://schemas.openxmlformats.org/officeDocument/2006/relationships/hyperlink" Target="http://en.wikipedia.org/wiki/Isoquinoline" TargetMode="External"/><Relationship Id="rId13" Type="http://schemas.openxmlformats.org/officeDocument/2006/relationships/hyperlink" Target="http://en.wikipedia.org/wiki/Simaroubaceae" TargetMode="External"/><Relationship Id="rId109" Type="http://schemas.openxmlformats.org/officeDocument/2006/relationships/hyperlink" Target="http://en.wikipedia.org/wiki/Cannabaceae" TargetMode="External"/><Relationship Id="rId260" Type="http://schemas.openxmlformats.org/officeDocument/2006/relationships/hyperlink" Target="http://en.wikipedia.org/wiki/Lamiaceae" TargetMode="External"/><Relationship Id="rId316" Type="http://schemas.openxmlformats.org/officeDocument/2006/relationships/hyperlink" Target="http://en.wikipedia.org/wiki/Myrsinaceae" TargetMode="External"/><Relationship Id="rId523" Type="http://schemas.openxmlformats.org/officeDocument/2006/relationships/hyperlink" Target="http://en.wikipedia.org/wiki/Fabaceae" TargetMode="External"/><Relationship Id="rId719" Type="http://schemas.openxmlformats.org/officeDocument/2006/relationships/hyperlink" Target="http://en.wikipedia.org/wiki/Pyrrolizidine_alkaloids" TargetMode="External"/><Relationship Id="rId55" Type="http://schemas.openxmlformats.org/officeDocument/2006/relationships/hyperlink" Target="http://en.wikipedia.org/wiki/Fabaceae" TargetMode="External"/><Relationship Id="rId97" Type="http://schemas.openxmlformats.org/officeDocument/2006/relationships/hyperlink" Target="http://en.wikipedia.org/wiki/Fumariaceae" TargetMode="External"/><Relationship Id="rId120" Type="http://schemas.openxmlformats.org/officeDocument/2006/relationships/hyperlink" Target="http://en.wikipedia.org/wiki/Nymphaeaceae" TargetMode="External"/><Relationship Id="rId358" Type="http://schemas.openxmlformats.org/officeDocument/2006/relationships/hyperlink" Target="http://en.wikipedia.org/wiki/Rosaceae" TargetMode="External"/><Relationship Id="rId565" Type="http://schemas.openxmlformats.org/officeDocument/2006/relationships/hyperlink" Target="http://en.wikipedia.org/wiki/Cardenolide" TargetMode="External"/><Relationship Id="rId730" Type="http://schemas.openxmlformats.org/officeDocument/2006/relationships/hyperlink" Target="http://en.wikipedia.org/wiki/Pyrrolizidine_alkaloids" TargetMode="External"/><Relationship Id="rId162" Type="http://schemas.openxmlformats.org/officeDocument/2006/relationships/hyperlink" Target="http://en.wikipedia.org/wiki/Apocynaceae" TargetMode="External"/><Relationship Id="rId218" Type="http://schemas.openxmlformats.org/officeDocument/2006/relationships/hyperlink" Target="http://en.wikipedia.org/wiki/Brassicaceae" TargetMode="External"/><Relationship Id="rId425" Type="http://schemas.openxmlformats.org/officeDocument/2006/relationships/hyperlink" Target="http://en.wikipedia.org/wiki/Apiaceae" TargetMode="External"/><Relationship Id="rId467" Type="http://schemas.openxmlformats.org/officeDocument/2006/relationships/hyperlink" Target="http://en.wikipedia.org/wiki/Convolvulaceae" TargetMode="External"/><Relationship Id="rId632" Type="http://schemas.openxmlformats.org/officeDocument/2006/relationships/hyperlink" Target="http://en.wikipedia.org/wiki/Isoquinoline" TargetMode="External"/><Relationship Id="rId271" Type="http://schemas.openxmlformats.org/officeDocument/2006/relationships/hyperlink" Target="http://en.wikipedia.org/wiki/Lamiaceae" TargetMode="External"/><Relationship Id="rId674" Type="http://schemas.openxmlformats.org/officeDocument/2006/relationships/hyperlink" Target="http://en.wikipedia.org/wiki/Indole" TargetMode="External"/><Relationship Id="rId24" Type="http://schemas.openxmlformats.org/officeDocument/2006/relationships/hyperlink" Target="http://en.wikipedia.org/wiki/Clusiaceae" TargetMode="External"/><Relationship Id="rId66" Type="http://schemas.openxmlformats.org/officeDocument/2006/relationships/hyperlink" Target="http://en.wikipedia.org/wiki/Ruscaceae" TargetMode="External"/><Relationship Id="rId131" Type="http://schemas.openxmlformats.org/officeDocument/2006/relationships/hyperlink" Target="http://en.wikipedia.org/wiki/Ruscaceae" TargetMode="External"/><Relationship Id="rId327" Type="http://schemas.openxmlformats.org/officeDocument/2006/relationships/hyperlink" Target="http://en.wikipedia.org/wiki/Primulaceae" TargetMode="External"/><Relationship Id="rId369" Type="http://schemas.openxmlformats.org/officeDocument/2006/relationships/hyperlink" Target="http://en.wikipedia.org/wiki/Rubiaceae" TargetMode="External"/><Relationship Id="rId534" Type="http://schemas.openxmlformats.org/officeDocument/2006/relationships/hyperlink" Target="http://en.wikipedia.org/wiki/Fabaceae" TargetMode="External"/><Relationship Id="rId576" Type="http://schemas.openxmlformats.org/officeDocument/2006/relationships/hyperlink" Target="http://en.wikipedia.org/wiki/Cardenolide" TargetMode="External"/><Relationship Id="rId741" Type="http://schemas.openxmlformats.org/officeDocument/2006/relationships/hyperlink" Target="http://en.wikipedia.org/wiki/Lamiaceae" TargetMode="External"/><Relationship Id="rId173" Type="http://schemas.openxmlformats.org/officeDocument/2006/relationships/hyperlink" Target="http://en.wikipedia.org/wiki/Apocynaceae" TargetMode="External"/><Relationship Id="rId229" Type="http://schemas.openxmlformats.org/officeDocument/2006/relationships/hyperlink" Target="http://en.wikipedia.org/wiki/Cucurbitaceae" TargetMode="External"/><Relationship Id="rId380" Type="http://schemas.openxmlformats.org/officeDocument/2006/relationships/hyperlink" Target="http://en.wikipedia.org/wiki/Rutaceae" TargetMode="External"/><Relationship Id="rId436" Type="http://schemas.openxmlformats.org/officeDocument/2006/relationships/hyperlink" Target="http://en.wikipedia.org/wiki/Zygophyllaceae" TargetMode="External"/><Relationship Id="rId601" Type="http://schemas.openxmlformats.org/officeDocument/2006/relationships/hyperlink" Target="http://en.wikipedia.org/wiki/Pyridine" TargetMode="External"/><Relationship Id="rId643" Type="http://schemas.openxmlformats.org/officeDocument/2006/relationships/hyperlink" Target="http://en.wikipedia.org/wiki/Isoquinoline" TargetMode="External"/><Relationship Id="rId240" Type="http://schemas.openxmlformats.org/officeDocument/2006/relationships/hyperlink" Target="http://en.wikipedia.org/wiki/Ericaceae" TargetMode="External"/><Relationship Id="rId478" Type="http://schemas.openxmlformats.org/officeDocument/2006/relationships/hyperlink" Target="http://en.wikipedia.org/wiki/Dioscoreaceae" TargetMode="External"/><Relationship Id="rId685" Type="http://schemas.openxmlformats.org/officeDocument/2006/relationships/hyperlink" Target="http://en.wikipedia.org/wiki/Indole" TargetMode="External"/><Relationship Id="rId35" Type="http://schemas.openxmlformats.org/officeDocument/2006/relationships/hyperlink" Target="http://en.wikipedia.org/wiki/Papaveraceae" TargetMode="External"/><Relationship Id="rId77" Type="http://schemas.openxmlformats.org/officeDocument/2006/relationships/hyperlink" Target="http://en.wikipedia.org/wiki/Cupressaceae" TargetMode="External"/><Relationship Id="rId100" Type="http://schemas.openxmlformats.org/officeDocument/2006/relationships/hyperlink" Target="http://en.wikipedia.org/wiki/Plantaginaceae" TargetMode="External"/><Relationship Id="rId282" Type="http://schemas.openxmlformats.org/officeDocument/2006/relationships/hyperlink" Target="http://en.wikipedia.org/wiki/Lauraceae" TargetMode="External"/><Relationship Id="rId338" Type="http://schemas.openxmlformats.org/officeDocument/2006/relationships/hyperlink" Target="http://en.wikipedia.org/wiki/Ranunculaceae" TargetMode="External"/><Relationship Id="rId503" Type="http://schemas.openxmlformats.org/officeDocument/2006/relationships/hyperlink" Target="http://en.wikipedia.org/wiki/Fabaceae" TargetMode="External"/><Relationship Id="rId545" Type="http://schemas.openxmlformats.org/officeDocument/2006/relationships/hyperlink" Target="http://en.wikipedia.org/wiki/Furanocoumarin" TargetMode="External"/><Relationship Id="rId587" Type="http://schemas.openxmlformats.org/officeDocument/2006/relationships/hyperlink" Target="http://en.wikipedia.org/wiki/Coumarin" TargetMode="External"/><Relationship Id="rId710" Type="http://schemas.openxmlformats.org/officeDocument/2006/relationships/hyperlink" Target="http://en.wikipedia.org/wiki/Apiaceae" TargetMode="External"/><Relationship Id="rId752" Type="http://schemas.openxmlformats.org/officeDocument/2006/relationships/hyperlink" Target="http://en.wikipedia.org/wiki/Apiaceae" TargetMode="External"/><Relationship Id="rId8" Type="http://schemas.openxmlformats.org/officeDocument/2006/relationships/hyperlink" Target="http://en.wikipedia.org/wiki/Boraginaceae" TargetMode="External"/><Relationship Id="rId142" Type="http://schemas.openxmlformats.org/officeDocument/2006/relationships/hyperlink" Target="http://en.wikipedia.org/wiki/Amaryllidaceae" TargetMode="External"/><Relationship Id="rId184" Type="http://schemas.openxmlformats.org/officeDocument/2006/relationships/hyperlink" Target="http://en.wikipedia.org/wiki/Araceae" TargetMode="External"/><Relationship Id="rId391" Type="http://schemas.openxmlformats.org/officeDocument/2006/relationships/hyperlink" Target="http://en.wikipedia.org/wiki/Solanaceae" TargetMode="External"/><Relationship Id="rId405" Type="http://schemas.openxmlformats.org/officeDocument/2006/relationships/hyperlink" Target="http://en.wikipedia.org/wiki/Taxaceae" TargetMode="External"/><Relationship Id="rId447" Type="http://schemas.openxmlformats.org/officeDocument/2006/relationships/hyperlink" Target="http://en.wikipedia.org/wiki/Aristolochiaceae" TargetMode="External"/><Relationship Id="rId612" Type="http://schemas.openxmlformats.org/officeDocument/2006/relationships/hyperlink" Target="http://en.wikipedia.org/wiki/Tropane" TargetMode="External"/><Relationship Id="rId251" Type="http://schemas.openxmlformats.org/officeDocument/2006/relationships/hyperlink" Target="http://en.wikipedia.org/wiki/Euphorbiaceae" TargetMode="External"/><Relationship Id="rId489" Type="http://schemas.openxmlformats.org/officeDocument/2006/relationships/hyperlink" Target="http://en.wikipedia.org/wiki/Meliaceae" TargetMode="External"/><Relationship Id="rId654" Type="http://schemas.openxmlformats.org/officeDocument/2006/relationships/hyperlink" Target="http://en.wikipedia.org/wiki/Isoquinoline" TargetMode="External"/><Relationship Id="rId696" Type="http://schemas.openxmlformats.org/officeDocument/2006/relationships/hyperlink" Target="http://en.wikipedia.org/wiki/Indole" TargetMode="External"/><Relationship Id="rId46" Type="http://schemas.openxmlformats.org/officeDocument/2006/relationships/hyperlink" Target="http://en.wikipedia.org/wiki/Caryophyllaceae" TargetMode="External"/><Relationship Id="rId293" Type="http://schemas.openxmlformats.org/officeDocument/2006/relationships/hyperlink" Target="http://en.wikipedia.org/wiki/Liliaceae" TargetMode="External"/><Relationship Id="rId307" Type="http://schemas.openxmlformats.org/officeDocument/2006/relationships/hyperlink" Target="http://en.wikipedia.org/wiki/Menispermaceae" TargetMode="External"/><Relationship Id="rId349" Type="http://schemas.openxmlformats.org/officeDocument/2006/relationships/hyperlink" Target="http://en.wikipedia.org/wiki/Rhamnaceae" TargetMode="External"/><Relationship Id="rId514" Type="http://schemas.openxmlformats.org/officeDocument/2006/relationships/hyperlink" Target="http://en.wikipedia.org/wiki/Fabaceae" TargetMode="External"/><Relationship Id="rId556" Type="http://schemas.openxmlformats.org/officeDocument/2006/relationships/hyperlink" Target="http://en.wikipedia.org/wiki/Furanocoumarin" TargetMode="External"/><Relationship Id="rId721" Type="http://schemas.openxmlformats.org/officeDocument/2006/relationships/hyperlink" Target="http://en.wikipedia.org/wiki/Pyrrolizidine_alkaloids" TargetMode="External"/><Relationship Id="rId88" Type="http://schemas.openxmlformats.org/officeDocument/2006/relationships/hyperlink" Target="http://en.wikipedia.org/wiki/Zingiberaceae" TargetMode="External"/><Relationship Id="rId111" Type="http://schemas.openxmlformats.org/officeDocument/2006/relationships/hyperlink" Target="http://en.wikipedia.org/wiki/Achariaceae" TargetMode="External"/><Relationship Id="rId153" Type="http://schemas.openxmlformats.org/officeDocument/2006/relationships/hyperlink" Target="http://en.wikipedia.org/wiki/Annonaceae" TargetMode="External"/><Relationship Id="rId195" Type="http://schemas.openxmlformats.org/officeDocument/2006/relationships/hyperlink" Target="http://en.wikipedia.org/wiki/Asteraceae" TargetMode="External"/><Relationship Id="rId209" Type="http://schemas.openxmlformats.org/officeDocument/2006/relationships/hyperlink" Target="http://en.wikipedia.org/wiki/Asteraceae" TargetMode="External"/><Relationship Id="rId360" Type="http://schemas.openxmlformats.org/officeDocument/2006/relationships/hyperlink" Target="http://en.wikipedia.org/wiki/Rubiaceae" TargetMode="External"/><Relationship Id="rId416" Type="http://schemas.openxmlformats.org/officeDocument/2006/relationships/hyperlink" Target="http://en.wikipedia.org/wiki/Apiaceae" TargetMode="External"/><Relationship Id="rId598" Type="http://schemas.openxmlformats.org/officeDocument/2006/relationships/hyperlink" Target="http://en.wikipedia.org/wiki/Coumarin" TargetMode="External"/><Relationship Id="rId220" Type="http://schemas.openxmlformats.org/officeDocument/2006/relationships/hyperlink" Target="http://en.wikipedia.org/wiki/Brassicaceae" TargetMode="External"/><Relationship Id="rId458" Type="http://schemas.openxmlformats.org/officeDocument/2006/relationships/hyperlink" Target="http://en.wikipedia.org/wiki/Chenopodioideae" TargetMode="External"/><Relationship Id="rId623" Type="http://schemas.openxmlformats.org/officeDocument/2006/relationships/hyperlink" Target="http://en.wikipedia.org/wiki/Piperidine" TargetMode="External"/><Relationship Id="rId665" Type="http://schemas.openxmlformats.org/officeDocument/2006/relationships/hyperlink" Target="http://en.wikipedia.org/wiki/Isoquinoline" TargetMode="External"/><Relationship Id="rId15" Type="http://schemas.openxmlformats.org/officeDocument/2006/relationships/hyperlink" Target="http://en.wikipedia.org/wiki/Poaceae" TargetMode="External"/><Relationship Id="rId57" Type="http://schemas.openxmlformats.org/officeDocument/2006/relationships/hyperlink" Target="http://en.wikipedia.org/wiki/Clusiaceae" TargetMode="External"/><Relationship Id="rId262" Type="http://schemas.openxmlformats.org/officeDocument/2006/relationships/hyperlink" Target="http://en.wikipedia.org/wiki/Lamiaceae" TargetMode="External"/><Relationship Id="rId318" Type="http://schemas.openxmlformats.org/officeDocument/2006/relationships/hyperlink" Target="http://en.wikipedia.org/wiki/Myrtaceae" TargetMode="External"/><Relationship Id="rId525" Type="http://schemas.openxmlformats.org/officeDocument/2006/relationships/hyperlink" Target="http://en.wikipedia.org/wiki/Fabaceae" TargetMode="External"/><Relationship Id="rId567" Type="http://schemas.openxmlformats.org/officeDocument/2006/relationships/hyperlink" Target="http://en.wikipedia.org/wiki/Cardenolide" TargetMode="External"/><Relationship Id="rId732" Type="http://schemas.openxmlformats.org/officeDocument/2006/relationships/hyperlink" Target="http://en.wikipedia.org/wiki/Pyrrolizidine_alkaloids" TargetMode="External"/><Relationship Id="rId99" Type="http://schemas.openxmlformats.org/officeDocument/2006/relationships/hyperlink" Target="http://en.wikipedia.org/wiki/Gelsemiaceae" TargetMode="External"/><Relationship Id="rId122" Type="http://schemas.openxmlformats.org/officeDocument/2006/relationships/hyperlink" Target="http://en.wikipedia.org/wiki/Oxalidaceae" TargetMode="External"/><Relationship Id="rId164" Type="http://schemas.openxmlformats.org/officeDocument/2006/relationships/hyperlink" Target="http://en.wikipedia.org/wiki/Apocynaceae" TargetMode="External"/><Relationship Id="rId371" Type="http://schemas.openxmlformats.org/officeDocument/2006/relationships/hyperlink" Target="http://en.wikipedia.org/wiki/Rutaceae" TargetMode="External"/><Relationship Id="rId427" Type="http://schemas.openxmlformats.org/officeDocument/2006/relationships/hyperlink" Target="http://en.wikipedia.org/wiki/Apiaceae" TargetMode="External"/><Relationship Id="rId469" Type="http://schemas.openxmlformats.org/officeDocument/2006/relationships/hyperlink" Target="http://en.wikipedia.org/wiki/Convolvulaceae" TargetMode="External"/><Relationship Id="rId634" Type="http://schemas.openxmlformats.org/officeDocument/2006/relationships/hyperlink" Target="http://en.wikipedia.org/wiki/Isoquinoline" TargetMode="External"/><Relationship Id="rId676" Type="http://schemas.openxmlformats.org/officeDocument/2006/relationships/hyperlink" Target="http://en.wikipedia.org/wiki/Indole" TargetMode="External"/><Relationship Id="rId26" Type="http://schemas.openxmlformats.org/officeDocument/2006/relationships/hyperlink" Target="http://en.wikipedia.org/wiki/Moraceae" TargetMode="External"/><Relationship Id="rId231" Type="http://schemas.openxmlformats.org/officeDocument/2006/relationships/hyperlink" Target="http://en.wikipedia.org/wiki/Cucurbitaceae" TargetMode="External"/><Relationship Id="rId273" Type="http://schemas.openxmlformats.org/officeDocument/2006/relationships/hyperlink" Target="http://en.wikipedia.org/wiki/Lamiaceae" TargetMode="External"/><Relationship Id="rId329" Type="http://schemas.openxmlformats.org/officeDocument/2006/relationships/hyperlink" Target="http://en.wikipedia.org/wiki/Ranunculaceae" TargetMode="External"/><Relationship Id="rId480" Type="http://schemas.openxmlformats.org/officeDocument/2006/relationships/hyperlink" Target="http://en.wikipedia.org/wiki/Dioscoreaceae" TargetMode="External"/><Relationship Id="rId536" Type="http://schemas.openxmlformats.org/officeDocument/2006/relationships/hyperlink" Target="http://en.wikipedia.org/wiki/Fabaceae" TargetMode="External"/><Relationship Id="rId701" Type="http://schemas.openxmlformats.org/officeDocument/2006/relationships/hyperlink" Target="http://en.wikipedia.org/wiki/Purine" TargetMode="External"/><Relationship Id="rId68" Type="http://schemas.openxmlformats.org/officeDocument/2006/relationships/hyperlink" Target="http://en.wikipedia.org/wiki/Nyctaginaceae" TargetMode="External"/><Relationship Id="rId133" Type="http://schemas.openxmlformats.org/officeDocument/2006/relationships/hyperlink" Target="http://en.wikipedia.org/wiki/Phyllanthaceae" TargetMode="External"/><Relationship Id="rId175" Type="http://schemas.openxmlformats.org/officeDocument/2006/relationships/hyperlink" Target="http://en.wikipedia.org/wiki/Apocynaceae" TargetMode="External"/><Relationship Id="rId340" Type="http://schemas.openxmlformats.org/officeDocument/2006/relationships/hyperlink" Target="http://en.wikipedia.org/wiki/Ranunculaceae" TargetMode="External"/><Relationship Id="rId578" Type="http://schemas.openxmlformats.org/officeDocument/2006/relationships/hyperlink" Target="http://en.wikipedia.org/wiki/Cardenolide" TargetMode="External"/><Relationship Id="rId743" Type="http://schemas.openxmlformats.org/officeDocument/2006/relationships/hyperlink" Target="http://en.wikipedia.org/wiki/Menyanthaceae" TargetMode="External"/><Relationship Id="rId200" Type="http://schemas.openxmlformats.org/officeDocument/2006/relationships/hyperlink" Target="http://en.wikipedia.org/wiki/Asteraceae" TargetMode="External"/><Relationship Id="rId382" Type="http://schemas.openxmlformats.org/officeDocument/2006/relationships/hyperlink" Target="http://en.wikipedia.org/wiki/Sapindaceae" TargetMode="External"/><Relationship Id="rId438" Type="http://schemas.openxmlformats.org/officeDocument/2006/relationships/hyperlink" Target="http://en.wikipedia.org/wiki/Aizoaceae" TargetMode="External"/><Relationship Id="rId603" Type="http://schemas.openxmlformats.org/officeDocument/2006/relationships/hyperlink" Target="http://en.wikipedia.org/wiki/Pyridine" TargetMode="External"/><Relationship Id="rId645" Type="http://schemas.openxmlformats.org/officeDocument/2006/relationships/hyperlink" Target="http://en.wikipedia.org/wiki/Isoquinoline" TargetMode="External"/><Relationship Id="rId687" Type="http://schemas.openxmlformats.org/officeDocument/2006/relationships/hyperlink" Target="http://en.wikipedia.org/wiki/Indole" TargetMode="External"/><Relationship Id="rId242" Type="http://schemas.openxmlformats.org/officeDocument/2006/relationships/hyperlink" Target="http://en.wikipedia.org/wiki/Ericaceae" TargetMode="External"/><Relationship Id="rId284" Type="http://schemas.openxmlformats.org/officeDocument/2006/relationships/hyperlink" Target="http://en.wikipedia.org/wiki/Lauraceae" TargetMode="External"/><Relationship Id="rId491" Type="http://schemas.openxmlformats.org/officeDocument/2006/relationships/hyperlink" Target="http://en.wikipedia.org/wiki/Meliaceae" TargetMode="External"/><Relationship Id="rId505" Type="http://schemas.openxmlformats.org/officeDocument/2006/relationships/hyperlink" Target="http://en.wikipedia.org/wiki/Fabaceae" TargetMode="External"/><Relationship Id="rId712" Type="http://schemas.openxmlformats.org/officeDocument/2006/relationships/hyperlink" Target="http://en.wikipedia.org/wiki/Pyrrolizidine_alkaloids" TargetMode="External"/><Relationship Id="rId37" Type="http://schemas.openxmlformats.org/officeDocument/2006/relationships/hyperlink" Target="http://en.wikipedia.org/wiki/Rutaceae" TargetMode="External"/><Relationship Id="rId79" Type="http://schemas.openxmlformats.org/officeDocument/2006/relationships/hyperlink" Target="http://en.wikipedia.org/wiki/Magnoliaceae" TargetMode="External"/><Relationship Id="rId102" Type="http://schemas.openxmlformats.org/officeDocument/2006/relationships/hyperlink" Target="http://en.wikipedia.org/wiki/Annonaceae" TargetMode="External"/><Relationship Id="rId144" Type="http://schemas.openxmlformats.org/officeDocument/2006/relationships/hyperlink" Target="http://en.wikipedia.org/wiki/Amaryllidaceae" TargetMode="External"/><Relationship Id="rId547" Type="http://schemas.openxmlformats.org/officeDocument/2006/relationships/hyperlink" Target="http://en.wikipedia.org/wiki/Furanocoumarin" TargetMode="External"/><Relationship Id="rId589" Type="http://schemas.openxmlformats.org/officeDocument/2006/relationships/hyperlink" Target="http://en.wikipedia.org/wiki/Coumarin" TargetMode="External"/><Relationship Id="rId754" Type="http://schemas.openxmlformats.org/officeDocument/2006/relationships/hyperlink" Target="http://en.wikipedia.org/wiki/Asteraceae" TargetMode="External"/><Relationship Id="rId90" Type="http://schemas.openxmlformats.org/officeDocument/2006/relationships/hyperlink" Target="http://en.wikipedia.org/wiki/Zingiberaceae" TargetMode="External"/><Relationship Id="rId186" Type="http://schemas.openxmlformats.org/officeDocument/2006/relationships/hyperlink" Target="http://en.wikipedia.org/wiki/Araceae" TargetMode="External"/><Relationship Id="rId351" Type="http://schemas.openxmlformats.org/officeDocument/2006/relationships/hyperlink" Target="http://en.wikipedia.org/wiki/Rosaceae" TargetMode="External"/><Relationship Id="rId393" Type="http://schemas.openxmlformats.org/officeDocument/2006/relationships/hyperlink" Target="http://en.wikipedia.org/wiki/Solanaceae" TargetMode="External"/><Relationship Id="rId407" Type="http://schemas.openxmlformats.org/officeDocument/2006/relationships/hyperlink" Target="http://en.wikipedia.org/wiki/Thymelaeaceae" TargetMode="External"/><Relationship Id="rId449" Type="http://schemas.openxmlformats.org/officeDocument/2006/relationships/hyperlink" Target="http://en.wikipedia.org/wiki/Burseraceae" TargetMode="External"/><Relationship Id="rId614" Type="http://schemas.openxmlformats.org/officeDocument/2006/relationships/hyperlink" Target="http://en.wikipedia.org/wiki/Tropane" TargetMode="External"/><Relationship Id="rId656" Type="http://schemas.openxmlformats.org/officeDocument/2006/relationships/hyperlink" Target="http://en.wikipedia.org/wiki/Isoquinoline" TargetMode="External"/><Relationship Id="rId211" Type="http://schemas.openxmlformats.org/officeDocument/2006/relationships/hyperlink" Target="http://en.wikipedia.org/wiki/Asteraceae" TargetMode="External"/><Relationship Id="rId253" Type="http://schemas.openxmlformats.org/officeDocument/2006/relationships/hyperlink" Target="http://en.wikipedia.org/wiki/Euphorbiaceae" TargetMode="External"/><Relationship Id="rId295" Type="http://schemas.openxmlformats.org/officeDocument/2006/relationships/hyperlink" Target="http://en.wikipedia.org/wiki/Liliaceae" TargetMode="External"/><Relationship Id="rId309" Type="http://schemas.openxmlformats.org/officeDocument/2006/relationships/hyperlink" Target="http://en.wikipedia.org/wiki/Menispermaceae" TargetMode="External"/><Relationship Id="rId460" Type="http://schemas.openxmlformats.org/officeDocument/2006/relationships/hyperlink" Target="http://en.wikipedia.org/wiki/Combretaceae" TargetMode="External"/><Relationship Id="rId516" Type="http://schemas.openxmlformats.org/officeDocument/2006/relationships/hyperlink" Target="http://en.wikipedia.org/wiki/Fabaceae" TargetMode="External"/><Relationship Id="rId698" Type="http://schemas.openxmlformats.org/officeDocument/2006/relationships/hyperlink" Target="http://en.wikipedia.org/wiki/Indole" TargetMode="External"/><Relationship Id="rId48" Type="http://schemas.openxmlformats.org/officeDocument/2006/relationships/hyperlink" Target="http://en.wikipedia.org/wiki/Caryophyllaceae" TargetMode="External"/><Relationship Id="rId113" Type="http://schemas.openxmlformats.org/officeDocument/2006/relationships/hyperlink" Target="http://en.wikipedia.org/wiki/Acanthaceae" TargetMode="External"/><Relationship Id="rId320" Type="http://schemas.openxmlformats.org/officeDocument/2006/relationships/hyperlink" Target="http://en.wikipedia.org/wiki/Myrtaceae" TargetMode="External"/><Relationship Id="rId558" Type="http://schemas.openxmlformats.org/officeDocument/2006/relationships/hyperlink" Target="http://en.wikipedia.org/wiki/Furanocoumarin" TargetMode="External"/><Relationship Id="rId723" Type="http://schemas.openxmlformats.org/officeDocument/2006/relationships/hyperlink" Target="http://en.wikipedia.org/wiki/Pyrrolizidine_alkaloids" TargetMode="External"/><Relationship Id="rId155" Type="http://schemas.openxmlformats.org/officeDocument/2006/relationships/hyperlink" Target="http://en.wikipedia.org/wiki/Annonaceae" TargetMode="External"/><Relationship Id="rId197" Type="http://schemas.openxmlformats.org/officeDocument/2006/relationships/hyperlink" Target="http://en.wikipedia.org/wiki/Asteraceae" TargetMode="External"/><Relationship Id="rId362" Type="http://schemas.openxmlformats.org/officeDocument/2006/relationships/hyperlink" Target="http://en.wikipedia.org/wiki/Rubiaceae" TargetMode="External"/><Relationship Id="rId418" Type="http://schemas.openxmlformats.org/officeDocument/2006/relationships/hyperlink" Target="http://en.wikipedia.org/wiki/Apiaceae" TargetMode="External"/><Relationship Id="rId625" Type="http://schemas.openxmlformats.org/officeDocument/2006/relationships/hyperlink" Target="http://en.wikipedia.org/wiki/Piperidine" TargetMode="External"/><Relationship Id="rId222" Type="http://schemas.openxmlformats.org/officeDocument/2006/relationships/hyperlink" Target="http://en.wikipedia.org/wiki/Cactus" TargetMode="External"/><Relationship Id="rId264" Type="http://schemas.openxmlformats.org/officeDocument/2006/relationships/hyperlink" Target="http://en.wikipedia.org/wiki/Lamiaceae" TargetMode="External"/><Relationship Id="rId471" Type="http://schemas.openxmlformats.org/officeDocument/2006/relationships/hyperlink" Target="http://en.wikipedia.org/wiki/Convolvulaceae" TargetMode="External"/><Relationship Id="rId667" Type="http://schemas.openxmlformats.org/officeDocument/2006/relationships/hyperlink" Target="http://en.wikipedia.org/wiki/Quinazoline" TargetMode="External"/><Relationship Id="rId17" Type="http://schemas.openxmlformats.org/officeDocument/2006/relationships/hyperlink" Target="http://en.wikipedia.org/wiki/Poaceae" TargetMode="External"/><Relationship Id="rId59" Type="http://schemas.openxmlformats.org/officeDocument/2006/relationships/hyperlink" Target="http://en.wikipedia.org/wiki/Apiaceae" TargetMode="External"/><Relationship Id="rId124" Type="http://schemas.openxmlformats.org/officeDocument/2006/relationships/hyperlink" Target="http://en.wikipedia.org/wiki/Simaroubaceae" TargetMode="External"/><Relationship Id="rId527" Type="http://schemas.openxmlformats.org/officeDocument/2006/relationships/hyperlink" Target="http://en.wikipedia.org/wiki/Fabaceae" TargetMode="External"/><Relationship Id="rId569" Type="http://schemas.openxmlformats.org/officeDocument/2006/relationships/hyperlink" Target="http://en.wikipedia.org/wiki/Cardenolide" TargetMode="External"/><Relationship Id="rId734" Type="http://schemas.openxmlformats.org/officeDocument/2006/relationships/hyperlink" Target="http://en.wikipedia.org/wiki/Erucic_acid" TargetMode="External"/><Relationship Id="rId70" Type="http://schemas.openxmlformats.org/officeDocument/2006/relationships/hyperlink" Target="http://en.wikipedia.org/wiki/Moraceae" TargetMode="External"/><Relationship Id="rId166" Type="http://schemas.openxmlformats.org/officeDocument/2006/relationships/hyperlink" Target="http://en.wikipedia.org/wiki/Apocynaceae" TargetMode="External"/><Relationship Id="rId331" Type="http://schemas.openxmlformats.org/officeDocument/2006/relationships/hyperlink" Target="http://en.wikipedia.org/wiki/Ranunculaceae" TargetMode="External"/><Relationship Id="rId373" Type="http://schemas.openxmlformats.org/officeDocument/2006/relationships/hyperlink" Target="http://en.wikipedia.org/wiki/Rutaceae" TargetMode="External"/><Relationship Id="rId429" Type="http://schemas.openxmlformats.org/officeDocument/2006/relationships/hyperlink" Target="http://en.wikipedia.org/wiki/Apiaceae" TargetMode="External"/><Relationship Id="rId580" Type="http://schemas.openxmlformats.org/officeDocument/2006/relationships/hyperlink" Target="http://en.wikipedia.org/wiki/Cardenolide" TargetMode="External"/><Relationship Id="rId636" Type="http://schemas.openxmlformats.org/officeDocument/2006/relationships/hyperlink" Target="http://en.wikipedia.org/wiki/Isoquinoline" TargetMode="External"/><Relationship Id="rId1" Type="http://schemas.openxmlformats.org/officeDocument/2006/relationships/hyperlink" Target="http://en.wikipedia.org/wiki/Boraginaceae" TargetMode="External"/><Relationship Id="rId233" Type="http://schemas.openxmlformats.org/officeDocument/2006/relationships/hyperlink" Target="http://en.wikipedia.org/wiki/Ericaceae" TargetMode="External"/><Relationship Id="rId440" Type="http://schemas.openxmlformats.org/officeDocument/2006/relationships/hyperlink" Target="http://en.wikipedia.org/wiki/Amaranthaceae" TargetMode="External"/><Relationship Id="rId678" Type="http://schemas.openxmlformats.org/officeDocument/2006/relationships/hyperlink" Target="http://en.wikipedia.org/wiki/Indole" TargetMode="External"/><Relationship Id="rId28" Type="http://schemas.openxmlformats.org/officeDocument/2006/relationships/hyperlink" Target="http://en.wikipedia.org/wiki/Papaveraceae" TargetMode="External"/><Relationship Id="rId275" Type="http://schemas.openxmlformats.org/officeDocument/2006/relationships/hyperlink" Target="http://en.wikipedia.org/wiki/Lamiaceae" TargetMode="External"/><Relationship Id="rId300" Type="http://schemas.openxmlformats.org/officeDocument/2006/relationships/hyperlink" Target="http://en.wikipedia.org/wiki/Liliaceae" TargetMode="External"/><Relationship Id="rId482" Type="http://schemas.openxmlformats.org/officeDocument/2006/relationships/hyperlink" Target="http://en.wikipedia.org/wiki/Erythroxylaceae" TargetMode="External"/><Relationship Id="rId538" Type="http://schemas.openxmlformats.org/officeDocument/2006/relationships/hyperlink" Target="http://en.wikipedia.org/wiki/Fabaceae" TargetMode="External"/><Relationship Id="rId703" Type="http://schemas.openxmlformats.org/officeDocument/2006/relationships/hyperlink" Target="http://en.wikipedia.org/wiki/Purine" TargetMode="External"/><Relationship Id="rId745" Type="http://schemas.openxmlformats.org/officeDocument/2006/relationships/hyperlink" Target="http://en.wikipedia.org/wiki/Fabaceae" TargetMode="External"/><Relationship Id="rId81" Type="http://schemas.openxmlformats.org/officeDocument/2006/relationships/hyperlink" Target="http://en.wikipedia.org/wiki/Geraniaceae" TargetMode="External"/><Relationship Id="rId135" Type="http://schemas.openxmlformats.org/officeDocument/2006/relationships/hyperlink" Target="http://en.wikipedia.org/wiki/Melanthiaceae" TargetMode="External"/><Relationship Id="rId177" Type="http://schemas.openxmlformats.org/officeDocument/2006/relationships/hyperlink" Target="http://en.wikipedia.org/wiki/Apocynaceae" TargetMode="External"/><Relationship Id="rId342" Type="http://schemas.openxmlformats.org/officeDocument/2006/relationships/hyperlink" Target="http://en.wikipedia.org/wiki/Ranunculaceae" TargetMode="External"/><Relationship Id="rId384" Type="http://schemas.openxmlformats.org/officeDocument/2006/relationships/hyperlink" Target="http://en.wikipedia.org/wiki/Scrophulariaceae" TargetMode="External"/><Relationship Id="rId591" Type="http://schemas.openxmlformats.org/officeDocument/2006/relationships/hyperlink" Target="http://en.wikipedia.org/wiki/Coumarin" TargetMode="External"/><Relationship Id="rId605" Type="http://schemas.openxmlformats.org/officeDocument/2006/relationships/hyperlink" Target="http://en.wikipedia.org/wiki/Pyridine" TargetMode="External"/><Relationship Id="rId202" Type="http://schemas.openxmlformats.org/officeDocument/2006/relationships/hyperlink" Target="http://en.wikipedia.org/wiki/Asteraceae" TargetMode="External"/><Relationship Id="rId244" Type="http://schemas.openxmlformats.org/officeDocument/2006/relationships/hyperlink" Target="http://en.wikipedia.org/wiki/Euphorbiaceae" TargetMode="External"/><Relationship Id="rId647" Type="http://schemas.openxmlformats.org/officeDocument/2006/relationships/hyperlink" Target="http://en.wikipedia.org/wiki/Isoquinoline" TargetMode="External"/><Relationship Id="rId689" Type="http://schemas.openxmlformats.org/officeDocument/2006/relationships/hyperlink" Target="http://en.wikipedia.org/wiki/Indole" TargetMode="External"/><Relationship Id="rId39" Type="http://schemas.openxmlformats.org/officeDocument/2006/relationships/hyperlink" Target="http://en.wikipedia.org/wiki/Myrsinaceae" TargetMode="External"/><Relationship Id="rId286" Type="http://schemas.openxmlformats.org/officeDocument/2006/relationships/hyperlink" Target="http://en.wikipedia.org/wiki/Lauraceae" TargetMode="External"/><Relationship Id="rId451" Type="http://schemas.openxmlformats.org/officeDocument/2006/relationships/hyperlink" Target="http://en.wikipedia.org/wiki/Calycanthaceae" TargetMode="External"/><Relationship Id="rId493" Type="http://schemas.openxmlformats.org/officeDocument/2006/relationships/hyperlink" Target="http://en.wikipedia.org/wiki/Meliaceae" TargetMode="External"/><Relationship Id="rId507" Type="http://schemas.openxmlformats.org/officeDocument/2006/relationships/hyperlink" Target="http://en.wikipedia.org/wiki/Fabaceae" TargetMode="External"/><Relationship Id="rId549" Type="http://schemas.openxmlformats.org/officeDocument/2006/relationships/hyperlink" Target="http://en.wikipedia.org/wiki/Furanocoumarin" TargetMode="External"/><Relationship Id="rId714" Type="http://schemas.openxmlformats.org/officeDocument/2006/relationships/hyperlink" Target="http://en.wikipedia.org/wiki/Pyrrolizidine_alkaloids" TargetMode="External"/><Relationship Id="rId756" Type="http://schemas.openxmlformats.org/officeDocument/2006/relationships/vmlDrawing" Target="../drawings/vmlDrawing1.vml"/><Relationship Id="rId50" Type="http://schemas.openxmlformats.org/officeDocument/2006/relationships/hyperlink" Target="http://en.wikipedia.org/wiki/Papaveraceae" TargetMode="External"/><Relationship Id="rId104" Type="http://schemas.openxmlformats.org/officeDocument/2006/relationships/hyperlink" Target="http://en.wikipedia.org/wiki/Piperaceae" TargetMode="External"/><Relationship Id="rId146" Type="http://schemas.openxmlformats.org/officeDocument/2006/relationships/hyperlink" Target="http://en.wikipedia.org/wiki/Amaryllidaceae" TargetMode="External"/><Relationship Id="rId188" Type="http://schemas.openxmlformats.org/officeDocument/2006/relationships/hyperlink" Target="http://en.wikipedia.org/wiki/Asteraceae" TargetMode="External"/><Relationship Id="rId311" Type="http://schemas.openxmlformats.org/officeDocument/2006/relationships/hyperlink" Target="http://en.wikipedia.org/wiki/Menispermaceae" TargetMode="External"/><Relationship Id="rId353" Type="http://schemas.openxmlformats.org/officeDocument/2006/relationships/hyperlink" Target="http://en.wikipedia.org/wiki/Rosaceae" TargetMode="External"/><Relationship Id="rId395" Type="http://schemas.openxmlformats.org/officeDocument/2006/relationships/hyperlink" Target="http://en.wikipedia.org/wiki/Solanaceae" TargetMode="External"/><Relationship Id="rId409" Type="http://schemas.openxmlformats.org/officeDocument/2006/relationships/hyperlink" Target="http://en.wikipedia.org/wiki/Thymelaeaceae" TargetMode="External"/><Relationship Id="rId560" Type="http://schemas.openxmlformats.org/officeDocument/2006/relationships/hyperlink" Target="http://en.wikipedia.org/wiki/Furanocoumarin" TargetMode="External"/><Relationship Id="rId92" Type="http://schemas.openxmlformats.org/officeDocument/2006/relationships/hyperlink" Target="http://en.wikipedia.org/wiki/Celastraceae" TargetMode="External"/><Relationship Id="rId213" Type="http://schemas.openxmlformats.org/officeDocument/2006/relationships/hyperlink" Target="http://en.wikipedia.org/wiki/Asteraceae" TargetMode="External"/><Relationship Id="rId420" Type="http://schemas.openxmlformats.org/officeDocument/2006/relationships/hyperlink" Target="http://en.wikipedia.org/wiki/Apiaceae" TargetMode="External"/><Relationship Id="rId616" Type="http://schemas.openxmlformats.org/officeDocument/2006/relationships/hyperlink" Target="http://en.wikipedia.org/wiki/Tropane" TargetMode="External"/><Relationship Id="rId658" Type="http://schemas.openxmlformats.org/officeDocument/2006/relationships/hyperlink" Target="http://en.wikipedia.org/wiki/Isoquinoline" TargetMode="External"/><Relationship Id="rId255" Type="http://schemas.openxmlformats.org/officeDocument/2006/relationships/hyperlink" Target="http://en.wikipedia.org/wiki/Euphorbiaceae" TargetMode="External"/><Relationship Id="rId297" Type="http://schemas.openxmlformats.org/officeDocument/2006/relationships/hyperlink" Target="http://en.wikipedia.org/wiki/Liliaceae" TargetMode="External"/><Relationship Id="rId462" Type="http://schemas.openxmlformats.org/officeDocument/2006/relationships/hyperlink" Target="http://en.wikipedia.org/wiki/Combretaceae" TargetMode="External"/><Relationship Id="rId518" Type="http://schemas.openxmlformats.org/officeDocument/2006/relationships/hyperlink" Target="http://en.wikipedia.org/wiki/Fabaceae" TargetMode="External"/><Relationship Id="rId725" Type="http://schemas.openxmlformats.org/officeDocument/2006/relationships/hyperlink" Target="http://en.wikipedia.org/wiki/Pyrrolizidine_alkaloids" TargetMode="External"/><Relationship Id="rId115" Type="http://schemas.openxmlformats.org/officeDocument/2006/relationships/hyperlink" Target="http://en.wikipedia.org/wiki/Brassicaceae" TargetMode="External"/><Relationship Id="rId157" Type="http://schemas.openxmlformats.org/officeDocument/2006/relationships/hyperlink" Target="http://en.wikipedia.org/wiki/Apocynaceae" TargetMode="External"/><Relationship Id="rId322" Type="http://schemas.openxmlformats.org/officeDocument/2006/relationships/hyperlink" Target="http://en.wikipedia.org/wiki/Oleaceae" TargetMode="External"/><Relationship Id="rId364" Type="http://schemas.openxmlformats.org/officeDocument/2006/relationships/hyperlink" Target="http://en.wikipedia.org/wiki/Rubiaceae" TargetMode="External"/><Relationship Id="rId61" Type="http://schemas.openxmlformats.org/officeDocument/2006/relationships/hyperlink" Target="http://en.wikipedia.org/wiki/Moraceae" TargetMode="External"/><Relationship Id="rId199" Type="http://schemas.openxmlformats.org/officeDocument/2006/relationships/hyperlink" Target="http://en.wikipedia.org/wiki/Asteraceae" TargetMode="External"/><Relationship Id="rId571" Type="http://schemas.openxmlformats.org/officeDocument/2006/relationships/hyperlink" Target="http://en.wikipedia.org/wiki/Cardenolide" TargetMode="External"/><Relationship Id="rId627" Type="http://schemas.openxmlformats.org/officeDocument/2006/relationships/hyperlink" Target="http://en.wikipedia.org/wiki/Piperidine" TargetMode="External"/><Relationship Id="rId669" Type="http://schemas.openxmlformats.org/officeDocument/2006/relationships/hyperlink" Target="http://en.wikipedia.org/wiki/Quinoline" TargetMode="External"/><Relationship Id="rId19" Type="http://schemas.openxmlformats.org/officeDocument/2006/relationships/hyperlink" Target="http://en.wikipedia.org/wiki/Euphorbiaceae" TargetMode="External"/><Relationship Id="rId224" Type="http://schemas.openxmlformats.org/officeDocument/2006/relationships/hyperlink" Target="http://en.wikipedia.org/wiki/Cactus" TargetMode="External"/><Relationship Id="rId266" Type="http://schemas.openxmlformats.org/officeDocument/2006/relationships/hyperlink" Target="http://en.wikipedia.org/wiki/Lamiaceae" TargetMode="External"/><Relationship Id="rId431" Type="http://schemas.openxmlformats.org/officeDocument/2006/relationships/hyperlink" Target="http://en.wikipedia.org/wiki/Valerianaceae" TargetMode="External"/><Relationship Id="rId473" Type="http://schemas.openxmlformats.org/officeDocument/2006/relationships/hyperlink" Target="http://en.wikipedia.org/wiki/Coriaria" TargetMode="External"/><Relationship Id="rId529" Type="http://schemas.openxmlformats.org/officeDocument/2006/relationships/hyperlink" Target="http://en.wikipedia.org/wiki/Fabaceae" TargetMode="External"/><Relationship Id="rId680" Type="http://schemas.openxmlformats.org/officeDocument/2006/relationships/hyperlink" Target="http://en.wikipedia.org/wiki/Indole" TargetMode="External"/><Relationship Id="rId736" Type="http://schemas.openxmlformats.org/officeDocument/2006/relationships/hyperlink" Target="http://en.wikipedia.org/wiki/Piperaceae" TargetMode="External"/><Relationship Id="rId30" Type="http://schemas.openxmlformats.org/officeDocument/2006/relationships/hyperlink" Target="http://en.wikipedia.org/wiki/Papaveraceae" TargetMode="External"/><Relationship Id="rId126" Type="http://schemas.openxmlformats.org/officeDocument/2006/relationships/hyperlink" Target="http://en.wikipedia.org/wiki/Agavaceae" TargetMode="External"/><Relationship Id="rId168" Type="http://schemas.openxmlformats.org/officeDocument/2006/relationships/hyperlink" Target="http://en.wikipedia.org/wiki/Apocynaceae" TargetMode="External"/><Relationship Id="rId333" Type="http://schemas.openxmlformats.org/officeDocument/2006/relationships/hyperlink" Target="http://en.wikipedia.org/wiki/Ranunculaceae" TargetMode="External"/><Relationship Id="rId540" Type="http://schemas.openxmlformats.org/officeDocument/2006/relationships/hyperlink" Target="http://en.wikipedia.org/wiki/Fabaceae" TargetMode="External"/><Relationship Id="rId72" Type="http://schemas.openxmlformats.org/officeDocument/2006/relationships/hyperlink" Target="http://en.wikipedia.org/wiki/Cistaceae" TargetMode="External"/><Relationship Id="rId375" Type="http://schemas.openxmlformats.org/officeDocument/2006/relationships/hyperlink" Target="http://en.wikipedia.org/wiki/Rutaceae" TargetMode="External"/><Relationship Id="rId582" Type="http://schemas.openxmlformats.org/officeDocument/2006/relationships/hyperlink" Target="http://en.wikipedia.org/wiki/Cardenolide" TargetMode="External"/><Relationship Id="rId638" Type="http://schemas.openxmlformats.org/officeDocument/2006/relationships/hyperlink" Target="http://en.wikipedia.org/wiki/Isoquinoline" TargetMode="External"/><Relationship Id="rId3" Type="http://schemas.openxmlformats.org/officeDocument/2006/relationships/hyperlink" Target="http://en.wikipedia.org/wiki/Boraginaceae" TargetMode="External"/><Relationship Id="rId235" Type="http://schemas.openxmlformats.org/officeDocument/2006/relationships/hyperlink" Target="http://en.wikipedia.org/wiki/Ericaceae" TargetMode="External"/><Relationship Id="rId277" Type="http://schemas.openxmlformats.org/officeDocument/2006/relationships/hyperlink" Target="http://en.wikipedia.org/wiki/Lamiaceae" TargetMode="External"/><Relationship Id="rId400" Type="http://schemas.openxmlformats.org/officeDocument/2006/relationships/hyperlink" Target="http://en.wikipedia.org/wiki/Solanaceae" TargetMode="External"/><Relationship Id="rId442" Type="http://schemas.openxmlformats.org/officeDocument/2006/relationships/hyperlink" Target="http://en.wikipedia.org/wiki/Aquifoliaceae" TargetMode="External"/><Relationship Id="rId484" Type="http://schemas.openxmlformats.org/officeDocument/2006/relationships/hyperlink" Target="http://en.wikipedia.org/wiki/Iridaceae" TargetMode="External"/><Relationship Id="rId705" Type="http://schemas.openxmlformats.org/officeDocument/2006/relationships/hyperlink" Target="http://en.wikipedia.org/wiki/Purine" TargetMode="External"/><Relationship Id="rId137" Type="http://schemas.openxmlformats.org/officeDocument/2006/relationships/hyperlink" Target="http://en.wikipedia.org/wiki/Anacardiaceae" TargetMode="External"/><Relationship Id="rId302" Type="http://schemas.openxmlformats.org/officeDocument/2006/relationships/hyperlink" Target="http://en.wikipedia.org/wiki/Liliaceae" TargetMode="External"/><Relationship Id="rId344" Type="http://schemas.openxmlformats.org/officeDocument/2006/relationships/hyperlink" Target="http://en.wikipedia.org/wiki/Ranunculaceae" TargetMode="External"/><Relationship Id="rId691" Type="http://schemas.openxmlformats.org/officeDocument/2006/relationships/hyperlink" Target="http://en.wikipedia.org/wiki/Indole" TargetMode="External"/><Relationship Id="rId747" Type="http://schemas.openxmlformats.org/officeDocument/2006/relationships/hyperlink" Target="http://en.wikipedia.org/wiki/Araceae" TargetMode="External"/><Relationship Id="rId41" Type="http://schemas.openxmlformats.org/officeDocument/2006/relationships/hyperlink" Target="http://en.wikipedia.org/wiki/Papaveraceae" TargetMode="External"/><Relationship Id="rId83" Type="http://schemas.openxmlformats.org/officeDocument/2006/relationships/hyperlink" Target="http://en.wikipedia.org/wiki/Monimiaceae" TargetMode="External"/><Relationship Id="rId179" Type="http://schemas.openxmlformats.org/officeDocument/2006/relationships/hyperlink" Target="http://en.wikipedia.org/wiki/Araceae" TargetMode="External"/><Relationship Id="rId386" Type="http://schemas.openxmlformats.org/officeDocument/2006/relationships/hyperlink" Target="http://en.wikipedia.org/wiki/Scrophulariaceae" TargetMode="External"/><Relationship Id="rId551" Type="http://schemas.openxmlformats.org/officeDocument/2006/relationships/hyperlink" Target="http://en.wikipedia.org/wiki/Furanocoumarin" TargetMode="External"/><Relationship Id="rId593" Type="http://schemas.openxmlformats.org/officeDocument/2006/relationships/hyperlink" Target="http://en.wikipedia.org/wiki/Coumarin" TargetMode="External"/><Relationship Id="rId607" Type="http://schemas.openxmlformats.org/officeDocument/2006/relationships/hyperlink" Target="http://en.wikipedia.org/wiki/Pyrrolidine" TargetMode="External"/><Relationship Id="rId649" Type="http://schemas.openxmlformats.org/officeDocument/2006/relationships/hyperlink" Target="http://en.wikipedia.org/wiki/Isoquinoline" TargetMode="External"/><Relationship Id="rId190" Type="http://schemas.openxmlformats.org/officeDocument/2006/relationships/hyperlink" Target="http://en.wikipedia.org/wiki/Asteraceae" TargetMode="External"/><Relationship Id="rId204" Type="http://schemas.openxmlformats.org/officeDocument/2006/relationships/hyperlink" Target="http://en.wikipedia.org/wiki/Asteraceae" TargetMode="External"/><Relationship Id="rId246" Type="http://schemas.openxmlformats.org/officeDocument/2006/relationships/hyperlink" Target="http://en.wikipedia.org/wiki/Euphorbiaceae" TargetMode="External"/><Relationship Id="rId288" Type="http://schemas.openxmlformats.org/officeDocument/2006/relationships/hyperlink" Target="http://en.wikipedia.org/wiki/Liliaceae" TargetMode="External"/><Relationship Id="rId411" Type="http://schemas.openxmlformats.org/officeDocument/2006/relationships/hyperlink" Target="http://en.wikipedia.org/wiki/Apiaceae" TargetMode="External"/><Relationship Id="rId453" Type="http://schemas.openxmlformats.org/officeDocument/2006/relationships/hyperlink" Target="http://en.wikipedia.org/wiki/Caprifoliaceae" TargetMode="External"/><Relationship Id="rId509" Type="http://schemas.openxmlformats.org/officeDocument/2006/relationships/hyperlink" Target="http://en.wikipedia.org/wiki/Fabaceae" TargetMode="External"/><Relationship Id="rId660" Type="http://schemas.openxmlformats.org/officeDocument/2006/relationships/hyperlink" Target="http://en.wikipedia.org/wiki/Isoquinoline" TargetMode="External"/><Relationship Id="rId106" Type="http://schemas.openxmlformats.org/officeDocument/2006/relationships/hyperlink" Target="http://en.wikipedia.org/wiki/Clusiaceae" TargetMode="External"/><Relationship Id="rId313" Type="http://schemas.openxmlformats.org/officeDocument/2006/relationships/hyperlink" Target="http://en.wikipedia.org/wiki/Menispermaceae" TargetMode="External"/><Relationship Id="rId495" Type="http://schemas.openxmlformats.org/officeDocument/2006/relationships/hyperlink" Target="http://en.wikipedia.org/wiki/Meliaceae" TargetMode="External"/><Relationship Id="rId716" Type="http://schemas.openxmlformats.org/officeDocument/2006/relationships/hyperlink" Target="http://en.wikipedia.org/wiki/Pyrrolizidine_alkaloids" TargetMode="External"/><Relationship Id="rId10" Type="http://schemas.openxmlformats.org/officeDocument/2006/relationships/hyperlink" Target="http://en.wikipedia.org/wiki/Asteraceae" TargetMode="External"/><Relationship Id="rId52" Type="http://schemas.openxmlformats.org/officeDocument/2006/relationships/hyperlink" Target="http://en.wikipedia.org/wiki/Celastraceae" TargetMode="External"/><Relationship Id="rId94" Type="http://schemas.openxmlformats.org/officeDocument/2006/relationships/hyperlink" Target="http://en.wikipedia.org/wiki/Rubiaceae" TargetMode="External"/><Relationship Id="rId148" Type="http://schemas.openxmlformats.org/officeDocument/2006/relationships/hyperlink" Target="http://en.wikipedia.org/wiki/Amaryllidaceae" TargetMode="External"/><Relationship Id="rId355" Type="http://schemas.openxmlformats.org/officeDocument/2006/relationships/hyperlink" Target="http://en.wikipedia.org/wiki/Rosaceae" TargetMode="External"/><Relationship Id="rId397" Type="http://schemas.openxmlformats.org/officeDocument/2006/relationships/hyperlink" Target="http://en.wikipedia.org/wiki/Solanaceae" TargetMode="External"/><Relationship Id="rId520" Type="http://schemas.openxmlformats.org/officeDocument/2006/relationships/hyperlink" Target="http://en.wikipedia.org/wiki/Fabaceae" TargetMode="External"/><Relationship Id="rId562" Type="http://schemas.openxmlformats.org/officeDocument/2006/relationships/hyperlink" Target="http://en.wikipedia.org/wiki/Furanocoumarin" TargetMode="External"/><Relationship Id="rId618" Type="http://schemas.openxmlformats.org/officeDocument/2006/relationships/hyperlink" Target="http://en.wikipedia.org/wiki/Tropa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196"/>
  <sheetViews>
    <sheetView windowProtection="1" showGridLines="0" showRowColHeaders="0" tabSelected="1" workbookViewId="0">
      <pane xSplit="27" ySplit="22" topLeftCell="AB119" activePane="bottomRight" state="frozen"/>
      <selection pane="topRight" activeCell="AB1" sqref="AB1"/>
      <selection pane="bottomLeft" activeCell="A23" sqref="A23"/>
      <selection pane="bottomRight" activeCell="D3" sqref="D3"/>
    </sheetView>
  </sheetViews>
  <sheetFormatPr defaultRowHeight="15" x14ac:dyDescent="0.25"/>
  <cols>
    <col min="1" max="1" width="40.7109375" style="29" customWidth="1"/>
    <col min="2" max="2" width="51.7109375" style="29" customWidth="1"/>
    <col min="3" max="3" width="2.5703125" style="29" customWidth="1"/>
    <col min="4" max="4" width="54.42578125" style="29" customWidth="1"/>
    <col min="5" max="5" width="2.85546875" style="29" customWidth="1"/>
    <col min="6" max="8" width="16.85546875" style="25" hidden="1" customWidth="1"/>
    <col min="9" max="12" width="15.140625" style="25" hidden="1" customWidth="1"/>
    <col min="13" max="13" width="5.85546875" style="26" hidden="1" customWidth="1"/>
    <col min="14" max="14" width="19.28515625" style="26" hidden="1" customWidth="1"/>
    <col min="15" max="15" width="37.28515625" style="26" hidden="1" customWidth="1"/>
    <col min="16" max="16" width="17.28515625" style="26" hidden="1" customWidth="1"/>
    <col min="17" max="17" width="15.5703125" style="26" hidden="1" customWidth="1"/>
    <col min="18" max="18" width="107" style="27" hidden="1" customWidth="1"/>
    <col min="19" max="19" width="17" style="27" hidden="1" customWidth="1"/>
    <col min="20" max="20" width="17" style="28" hidden="1" customWidth="1"/>
    <col min="21" max="21" width="17" style="27" hidden="1" customWidth="1"/>
    <col min="22" max="27" width="17" style="28" hidden="1" customWidth="1"/>
    <col min="28" max="32" width="17" style="28" bestFit="1" customWidth="1"/>
    <col min="33" max="33" width="11.7109375" style="28" bestFit="1" customWidth="1"/>
    <col min="34" max="46" width="9.140625" style="28"/>
    <col min="47" max="16384" width="9.140625" style="29"/>
  </cols>
  <sheetData>
    <row r="1" spans="1:46" ht="55.5" customHeight="1" thickTop="1" thickBot="1" x14ac:dyDescent="0.35">
      <c r="A1" s="20" t="s">
        <v>1716</v>
      </c>
      <c r="B1" s="21" t="s">
        <v>1721</v>
      </c>
      <c r="C1" s="21"/>
      <c r="D1" s="22"/>
      <c r="E1" s="23"/>
      <c r="F1" s="24" t="s">
        <v>1696</v>
      </c>
      <c r="G1" s="24"/>
      <c r="M1" s="26" t="s">
        <v>1697</v>
      </c>
    </row>
    <row r="2" spans="1:46" ht="23.25" customHeight="1" thickTop="1" x14ac:dyDescent="0.3">
      <c r="A2" s="69" t="s">
        <v>1717</v>
      </c>
      <c r="B2" s="30" t="s">
        <v>1694</v>
      </c>
      <c r="C2" s="30"/>
      <c r="D2" s="30" t="s">
        <v>1695</v>
      </c>
      <c r="E2" s="30"/>
      <c r="M2" s="31" t="s">
        <v>1699</v>
      </c>
      <c r="N2" s="31" t="s">
        <v>1700</v>
      </c>
      <c r="O2" s="31" t="s">
        <v>1701</v>
      </c>
      <c r="P2" s="31" t="s">
        <v>1703</v>
      </c>
      <c r="Q2" s="31" t="s">
        <v>1702</v>
      </c>
      <c r="R2" s="32"/>
    </row>
    <row r="3" spans="1:46" x14ac:dyDescent="0.25">
      <c r="A3" s="44"/>
      <c r="B3" s="45" t="s">
        <v>1692</v>
      </c>
      <c r="C3" s="46"/>
      <c r="D3" s="47" t="s">
        <v>1693</v>
      </c>
      <c r="E3" s="33"/>
      <c r="M3" s="26">
        <v>0</v>
      </c>
      <c r="N3" s="26" t="e">
        <f>"overview2!A"&amp;VLOOKUP($D$3,Overview2!$A$2:$C$701,3,FALSE)+M3</f>
        <v>#N/A</v>
      </c>
      <c r="O3" s="26" t="e">
        <f ca="1">INDIRECT(N3)</f>
        <v>#N/A</v>
      </c>
      <c r="P3" s="26" t="e">
        <f>"overview2!B"&amp;VLOOKUP($D$3,Overview2!$A$2:$C$701,3,FALSE)+M3</f>
        <v>#N/A</v>
      </c>
      <c r="Q3" s="26" t="e">
        <f ca="1">IF($D$3=O3,INDIRECT(P3),"")</f>
        <v>#N/A</v>
      </c>
      <c r="R3" s="32"/>
      <c r="S3" s="28"/>
      <c r="U3" s="28"/>
      <c r="AH3" s="32"/>
      <c r="AI3" s="32"/>
      <c r="AJ3" s="32"/>
      <c r="AK3" s="32"/>
      <c r="AL3" s="32"/>
      <c r="AM3" s="32"/>
      <c r="AN3" s="32"/>
      <c r="AO3" s="32"/>
      <c r="AP3" s="32"/>
      <c r="AQ3" s="32"/>
      <c r="AR3" s="32"/>
      <c r="AS3" s="32"/>
      <c r="AT3" s="32"/>
    </row>
    <row r="4" spans="1:46" x14ac:dyDescent="0.25">
      <c r="A4" s="48"/>
      <c r="B4" s="49" t="s">
        <v>33</v>
      </c>
      <c r="C4" s="50"/>
      <c r="D4" s="49" t="s">
        <v>33</v>
      </c>
      <c r="E4" s="34"/>
      <c r="F4" s="25" t="e">
        <f>"overview!A"&amp;VLOOKUP($B$3,Overview!$A$2:$K$701,11,FALSE)</f>
        <v>#N/A</v>
      </c>
      <c r="G4" s="25" t="e">
        <f>"overview!A"&amp;VLOOKUP($B$3,Overview!$A$2:$K$701,11,FALSE)+1</f>
        <v>#N/A</v>
      </c>
      <c r="H4" s="25" t="e">
        <f>"overview!A"&amp;VLOOKUP($B$3,Overview!$A$2:$K$701,11,FALSE)+2</f>
        <v>#N/A</v>
      </c>
      <c r="I4" s="25" t="e">
        <f>"overview!A"&amp;VLOOKUP($B$3,Overview!$A$2:$K$701,11,FALSE)+3</f>
        <v>#N/A</v>
      </c>
      <c r="J4" s="25" t="e">
        <f>"overview!A"&amp;VLOOKUP($B$3,Overview!$A$2:$K$701,11,FALSE)+4</f>
        <v>#N/A</v>
      </c>
      <c r="K4" s="25" t="e">
        <f>"overview!A"&amp;VLOOKUP($B$3,Overview!$A$2:$K$701,11,FALSE)+5</f>
        <v>#N/A</v>
      </c>
      <c r="L4" s="25" t="e">
        <f>"overview!A"&amp;VLOOKUP($B$3,Overview!$A$2:$K$701,11,FALSE)+6</f>
        <v>#N/A</v>
      </c>
      <c r="M4" s="26">
        <f>M3+1</f>
        <v>1</v>
      </c>
      <c r="N4" s="26" t="e">
        <f>"overview2!A"&amp;VLOOKUP($D$3,Overview2!$A$2:$C$701,3,FALSE)+M4</f>
        <v>#N/A</v>
      </c>
      <c r="O4" s="26" t="e">
        <f ca="1">INDIRECT(N4)</f>
        <v>#N/A</v>
      </c>
      <c r="P4" s="26" t="e">
        <f>"overview2!B"&amp;VLOOKUP($D$3,Overview2!$A$2:$C$701,3,FALSE)+M4</f>
        <v>#N/A</v>
      </c>
      <c r="Q4" s="26" t="e">
        <f t="shared" ref="Q4:Q13" ca="1" si="0">IF($D$3=O4,INDIRECT(P4),"")</f>
        <v>#N/A</v>
      </c>
      <c r="R4" s="32"/>
      <c r="S4" s="28"/>
      <c r="U4" s="28"/>
      <c r="AH4" s="32"/>
      <c r="AI4" s="32"/>
      <c r="AJ4" s="32"/>
      <c r="AK4" s="32"/>
      <c r="AL4" s="32"/>
      <c r="AM4" s="32"/>
      <c r="AN4" s="32"/>
      <c r="AO4" s="32"/>
      <c r="AP4" s="32"/>
      <c r="AQ4" s="32"/>
      <c r="AR4" s="32"/>
      <c r="AS4" s="32"/>
      <c r="AT4" s="32"/>
    </row>
    <row r="5" spans="1:46" hidden="1" x14ac:dyDescent="0.25">
      <c r="A5" s="48"/>
      <c r="B5" s="51" t="str">
        <f ca="1">IF(B19=0,"","indication of hazard")</f>
        <v/>
      </c>
      <c r="C5" s="52"/>
      <c r="D5" s="53"/>
      <c r="E5" s="35"/>
      <c r="F5" s="25" t="e">
        <f t="shared" ref="F5:L5" ca="1" si="1">INDIRECT(F4)</f>
        <v>#N/A</v>
      </c>
      <c r="G5" s="25" t="e">
        <f t="shared" ca="1" si="1"/>
        <v>#N/A</v>
      </c>
      <c r="H5" s="25" t="e">
        <f t="shared" ca="1" si="1"/>
        <v>#N/A</v>
      </c>
      <c r="I5" s="25" t="e">
        <f t="shared" ca="1" si="1"/>
        <v>#N/A</v>
      </c>
      <c r="J5" s="25" t="e">
        <f t="shared" ca="1" si="1"/>
        <v>#N/A</v>
      </c>
      <c r="K5" s="25" t="e">
        <f t="shared" ca="1" si="1"/>
        <v>#N/A</v>
      </c>
      <c r="L5" s="25" t="e">
        <f t="shared" ca="1" si="1"/>
        <v>#N/A</v>
      </c>
      <c r="M5" s="26">
        <f t="shared" ref="M5:M66" si="2">M4+1</f>
        <v>2</v>
      </c>
      <c r="N5" s="26" t="e">
        <f>"overview2!A"&amp;VLOOKUP($D$3,Overview2!$A$2:$C$701,3,FALSE)+M5</f>
        <v>#N/A</v>
      </c>
      <c r="O5" s="26" t="e">
        <f t="shared" ref="O5:O66" ca="1" si="3">INDIRECT(N5)</f>
        <v>#N/A</v>
      </c>
      <c r="P5" s="26" t="e">
        <f>"overview2!B"&amp;VLOOKUP($D$3,Overview2!$A$2:$C$701,3,FALSE)+M5</f>
        <v>#N/A</v>
      </c>
      <c r="Q5" s="26" t="e">
        <f t="shared" ca="1" si="0"/>
        <v>#N/A</v>
      </c>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46" x14ac:dyDescent="0.25">
      <c r="A6" s="48"/>
      <c r="B6" s="54"/>
      <c r="C6" s="55"/>
      <c r="D6" s="54"/>
      <c r="E6" s="36"/>
      <c r="F6" s="25" t="e">
        <f>"overview!B"&amp;VLOOKUP($B$3,Overview!$A$2:$K$701,11,FALSE)</f>
        <v>#N/A</v>
      </c>
      <c r="G6" s="25" t="e">
        <f>"overview!B"&amp;VLOOKUP($B$3,Overview!$A$2:$K$701,11,FALSE)+1</f>
        <v>#N/A</v>
      </c>
      <c r="H6" s="25" t="e">
        <f>"overview!B"&amp;VLOOKUP($B$3,Overview!$A$2:$K$701,11,FALSE)+2</f>
        <v>#N/A</v>
      </c>
      <c r="I6" s="25" t="e">
        <f>"overview!B"&amp;VLOOKUP($B$3,Overview!$A$2:$K$701,11,FALSE)+3</f>
        <v>#N/A</v>
      </c>
      <c r="J6" s="25" t="e">
        <f>"overview!B"&amp;VLOOKUP($B$3,Overview!$A$2:$K$701,11,FALSE)+4</f>
        <v>#N/A</v>
      </c>
      <c r="K6" s="25" t="e">
        <f>"overview!B"&amp;VLOOKUP($B$3,Overview!$A$2:$K$701,11,FALSE)+5</f>
        <v>#N/A</v>
      </c>
      <c r="L6" s="25" t="e">
        <f>"overview!B"&amp;VLOOKUP($B$3,Overview!$A$2:$K$701,11,FALSE)+6</f>
        <v>#N/A</v>
      </c>
      <c r="M6" s="26">
        <f t="shared" si="2"/>
        <v>3</v>
      </c>
      <c r="N6" s="26" t="e">
        <f>"overview2!A"&amp;VLOOKUP($D$3,Overview2!$A$2:$C$701,3,FALSE)+M6</f>
        <v>#N/A</v>
      </c>
      <c r="O6" s="26" t="e">
        <f t="shared" ca="1" si="3"/>
        <v>#N/A</v>
      </c>
      <c r="P6" s="26" t="e">
        <f>"overview2!B"&amp;VLOOKUP($D$3,Overview2!$A$2:$C$701,3,FALSE)+M6</f>
        <v>#N/A</v>
      </c>
      <c r="Q6" s="26" t="e">
        <f t="shared" ca="1" si="0"/>
        <v>#N/A</v>
      </c>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row>
    <row r="7" spans="1:46" ht="25.5" customHeight="1" x14ac:dyDescent="0.25">
      <c r="A7" s="48"/>
      <c r="B7" s="49" t="str">
        <f>IF(B3="--- Select genus name ---","","Overview of up to eight compound families, compound names and references to literature")</f>
        <v/>
      </c>
      <c r="C7" s="50"/>
      <c r="D7" s="49" t="str">
        <f>IF(D12="","","Overview of all related genera")</f>
        <v/>
      </c>
      <c r="E7" s="34"/>
      <c r="F7" s="25" t="e">
        <f>"overview!D"&amp;VLOOKUP($B$3,Overview!$A$2:$K$701,11,FALSE)</f>
        <v>#N/A</v>
      </c>
      <c r="G7" s="25" t="e">
        <f>"overview!D"&amp;VLOOKUP($B$3,Overview!$A$2:$K$701,11,FALSE)+1</f>
        <v>#N/A</v>
      </c>
      <c r="H7" s="25" t="e">
        <f>"overview!D"&amp;VLOOKUP($B$3,Overview!$A$2:$K$701,11,FALSE)+2</f>
        <v>#N/A</v>
      </c>
      <c r="I7" s="25" t="e">
        <f>"overview!D"&amp;VLOOKUP($B$3,Overview!$A$2:$K$701,11,FALSE)+3</f>
        <v>#N/A</v>
      </c>
      <c r="J7" s="25" t="e">
        <f>"overview!D"&amp;VLOOKUP($B$3,Overview!$A$2:$K$701,11,FALSE)+4</f>
        <v>#N/A</v>
      </c>
      <c r="K7" s="25" t="e">
        <f>"overview!D"&amp;VLOOKUP($B$3,Overview!$A$2:$K$701,11,FALSE)+5</f>
        <v>#N/A</v>
      </c>
      <c r="L7" s="25" t="e">
        <f>"overview!D"&amp;VLOOKUP($B$3,Overview!$A$2:$K$701,11,FALSE)+6</f>
        <v>#N/A</v>
      </c>
      <c r="M7" s="26">
        <f t="shared" si="2"/>
        <v>4</v>
      </c>
      <c r="N7" s="26" t="e">
        <f>"overview2!A"&amp;VLOOKUP($D$3,Overview2!$A$2:$C$701,3,FALSE)+M7</f>
        <v>#N/A</v>
      </c>
      <c r="O7" s="26" t="e">
        <f t="shared" ca="1" si="3"/>
        <v>#N/A</v>
      </c>
      <c r="P7" s="26" t="e">
        <f>"overview2!B"&amp;VLOOKUP($D$3,Overview2!$A$2:$C$701,3,FALSE)+M7</f>
        <v>#N/A</v>
      </c>
      <c r="Q7" s="26" t="e">
        <f t="shared" ca="1" si="0"/>
        <v>#N/A</v>
      </c>
      <c r="R7" s="26" t="e">
        <f ca="1">Q3&amp;", "&amp;Q4&amp;", "&amp;Q5&amp;", "&amp;Q6&amp;", "&amp;Q7&amp;", "&amp;Q8&amp;", "&amp;Q9&amp;", "&amp;Q10&amp;", "&amp;Q11&amp;", "&amp;Q12&amp;", "&amp;Q13&amp;", "&amp;Q14&amp;", "&amp;Q21&amp;", "&amp;Q22&amp;", "&amp;Q23&amp;", "&amp;Q24&amp;", "&amp;Q25&amp;", "&amp;Q26&amp;", "&amp;Q27&amp;", "&amp;Q28&amp;", "&amp;Q29&amp;", "&amp;Q30&amp;", "&amp;Q31&amp;", "&amp;Q32&amp;", "&amp;Q33&amp;", "&amp;Q34&amp;", "&amp;Q35&amp;", "&amp;Q36&amp;", "&amp;Q37&amp;", "&amp;Q38&amp;", "&amp;Q39&amp;", "&amp;Q40&amp;", "&amp;Q41&amp;", "&amp;Q42&amp;", "&amp;Q43&amp;", "&amp;Q44&amp;", "&amp;Q45&amp;", "&amp;Q46&amp;", "&amp;Q47&amp;", "&amp;Q48&amp;", "&amp;Q49&amp;", "&amp;Q50&amp;", "&amp;Q51&amp;", "&amp;Q52&amp;", "&amp;Q53&amp;", "&amp;Q54&amp;", "&amp;Q55&amp;", "&amp;Q56&amp;", "&amp;Q57&amp;", "&amp;Q58&amp;", "&amp;Q59&amp;", "&amp;Q60&amp;", "&amp;Q61&amp;", "&amp;Q62&amp;", "&amp;Q63&amp;", "&amp;Q64&amp;", "&amp;Q65&amp;", "&amp;Q66&amp;", "&amp;Q67&amp;", "&amp;Q68&amp;", "&amp;Q69&amp;", "&amp;Q70&amp;", "&amp;Q71&amp;", "&amp;Q72&amp;", "&amp;Q73&amp;", "&amp;Q74&amp;", "&amp;Q75&amp;", "&amp;Q76&amp;", "&amp;Q77&amp;", "&amp;Q78&amp;", "&amp;Q79&amp;", "&amp;Q80&amp;", "&amp;Q81&amp;", "&amp;Q82&amp;", "&amp;Q83&amp;", "&amp;Q84&amp;", "&amp;Q85&amp;", "&amp;Q86&amp;", "&amp;Q87&amp;", "&amp;Q88&amp;", "&amp;Q89&amp;", "&amp;Q90&amp;", "&amp;Q91&amp;", "&amp;Q92&amp;", "&amp;Q93&amp;", "&amp;Q94&amp;", "&amp;Q95&amp;", "&amp;Q96&amp;", "&amp;Q97&amp;", "&amp;Q98&amp;", "&amp;Q99&amp;", "&amp;Q100&amp;", "&amp;Q101&amp;", "&amp;Q102&amp;", "&amp;Q103&amp;", "&amp;Q104&amp;", "&amp;Q105&amp;", "&amp;Q106&amp;", "&amp;Q107&amp;", "&amp;Q108&amp;", "&amp;Q109&amp;", "&amp;Q110&amp;", "&amp;Q111&amp;", "&amp;Q112&amp;", "&amp;Q113&amp;", "&amp;Q114&amp;", "&amp;Q115&amp;", "&amp;Q116&amp;", "&amp;Q117&amp;", "&amp;Q118&amp;", "&amp;Q119&amp;", "&amp;Q120&amp;", "&amp;Q121&amp;", "&amp;Q122&amp;", "&amp;Q123&amp;", "&amp;Q124&amp;", "&amp;Q125&amp;", "&amp;Q126&amp;", "&amp;Q127&amp;", "&amp;Q128&amp;", "&amp;Q129&amp;", "&amp;Q130&amp;", "&amp;Q131&amp;", "&amp;Q132&amp;", "&amp;Q133&amp;", "&amp;Q134&amp;", "&amp;Q135&amp;", "&amp;Q136&amp;", "&amp;Q137&amp;", "&amp;Q138&amp;", "&amp;Q139&amp;", "&amp;Q140&amp;", "&amp;Q141&amp;", "&amp;Q142&amp;", "&amp;Q143&amp;", "&amp;Q144&amp;", "&amp;Q145&amp;", "&amp;Q146&amp;", "&amp;Q147&amp;", "&amp;Q148&amp;", "&amp;Q149&amp;", "&amp;Q150&amp;", "&amp;Q151&amp;", "&amp;Q152&amp;", "&amp;Q153&amp;", "&amp;Q154&amp;", "&amp;Q155&amp;", "&amp;Q156&amp;", "&amp;Q157&amp;", "&amp;Q158&amp;", "&amp;Q159&amp;", "&amp;Q160&amp;", "&amp;Q161&amp;", "&amp;Q162&amp;", "&amp;Q163&amp;", "&amp;Q164&amp;", "&amp;Q165&amp;", "&amp;Q166&amp;", "&amp;Q167&amp;", "&amp;Q168&amp;", "&amp;Q169&amp;", "&amp;Q170&amp;", "&amp;Q171&amp;", "&amp;Q172&amp;", "&amp;Q173&amp;", "&amp;Q174&amp;", "&amp;Q175&amp;", "&amp;Q176&amp;", "&amp;Q177&amp;", "&amp;Q178&amp;", "&amp;Q179&amp;", "&amp;Q180&amp;", "&amp;Q181&amp;", "&amp;Q182&amp;", "&amp;Q183&amp;", "&amp;Q184&amp;", "&amp;Q185&amp;", "&amp;Q186&amp;", "&amp;Q187&amp;", "&amp;Q188&amp;", "&amp;Q189&amp;", "&amp;Q190&amp;", "&amp;Q191&amp;", "&amp;Q192&amp;", "&amp;Q193&amp;", "&amp;Q194&amp;", "&amp;Q195&amp;", "&amp;Q196</f>
        <v>#N/A</v>
      </c>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x14ac:dyDescent="0.25">
      <c r="A8" s="75"/>
      <c r="B8" s="49"/>
      <c r="C8" s="50"/>
      <c r="D8" s="49"/>
      <c r="E8" s="34"/>
      <c r="F8" s="25" t="e">
        <f>"overview!E"&amp;VLOOKUP($B$3,Overview!$A$2:$K$701,11,FALSE)</f>
        <v>#N/A</v>
      </c>
      <c r="G8" s="25" t="e">
        <f>"overview!E"&amp;VLOOKUP($B$3,Overview!$A$2:$K$701,11,FALSE)+1</f>
        <v>#N/A</v>
      </c>
      <c r="H8" s="25" t="e">
        <f>"overview!E"&amp;VLOOKUP($B$3,Overview!$A$2:$K$701,11,FALSE)+2</f>
        <v>#N/A</v>
      </c>
      <c r="I8" s="25" t="e">
        <f>"overview!E"&amp;VLOOKUP($B$3,Overview!$A$2:$K$701,11,FALSE)+3</f>
        <v>#N/A</v>
      </c>
      <c r="J8" s="25" t="e">
        <f>"overview!E"&amp;VLOOKUP($B$3,Overview!$A$2:$K$701,11,FALSE)+4</f>
        <v>#N/A</v>
      </c>
      <c r="K8" s="25" t="e">
        <f>"overview!E"&amp;VLOOKUP($B$3,Overview!$A$2:$K$701,11,FALSE)+5</f>
        <v>#N/A</v>
      </c>
      <c r="L8" s="25" t="e">
        <f>"overview!E"&amp;VLOOKUP($B$3,Overview!$A$2:$K$701,11,FALSE)+6</f>
        <v>#N/A</v>
      </c>
      <c r="M8" s="26">
        <f t="shared" si="2"/>
        <v>5</v>
      </c>
      <c r="N8" s="26" t="e">
        <f>"overview2!A"&amp;VLOOKUP($D$3,Overview2!$A$2:$C$701,3,FALSE)+M8</f>
        <v>#N/A</v>
      </c>
      <c r="O8" s="26" t="e">
        <f t="shared" ca="1" si="3"/>
        <v>#N/A</v>
      </c>
      <c r="P8" s="26" t="e">
        <f>"overview2!B"&amp;VLOOKUP($D$3,Overview2!$A$2:$C$701,3,FALSE)+M8</f>
        <v>#N/A</v>
      </c>
      <c r="Q8" s="26" t="e">
        <f t="shared" ca="1" si="0"/>
        <v>#N/A</v>
      </c>
      <c r="R8" s="26" t="e">
        <f ca="1">SUBSTITUTE(R7, ", ,","")</f>
        <v>#N/A</v>
      </c>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x14ac:dyDescent="0.25">
      <c r="A9" s="76"/>
      <c r="B9" s="63" t="str">
        <f>IF(B3="--- Select genus name ---","","Overview of range (all species or subjected species), plant part(s), further remarks")</f>
        <v/>
      </c>
      <c r="C9" s="57"/>
      <c r="D9" s="56"/>
      <c r="E9" s="34"/>
      <c r="F9" s="25" t="e">
        <f>"overview!F"&amp;VLOOKUP($B$3,Overview!$A$2:$K$701,11,FALSE)</f>
        <v>#N/A</v>
      </c>
      <c r="G9" s="25" t="e">
        <f>"overview!F"&amp;VLOOKUP($B$3,Overview!$A$2:$K$701,11,FALSE)+1</f>
        <v>#N/A</v>
      </c>
      <c r="H9" s="25" t="e">
        <f>"overview!F"&amp;VLOOKUP($B$3,Overview!$A$2:$K$701,11,FALSE)+2</f>
        <v>#N/A</v>
      </c>
      <c r="I9" s="25" t="e">
        <f>"overview!F"&amp;VLOOKUP($B$3,Overview!$A$2:$K$701,11,FALSE)+3</f>
        <v>#N/A</v>
      </c>
      <c r="J9" s="25" t="e">
        <f>"overview!F"&amp;VLOOKUP($B$3,Overview!$A$2:$K$701,11,FALSE)+4</f>
        <v>#N/A</v>
      </c>
      <c r="K9" s="25" t="e">
        <f>"overview!F"&amp;VLOOKUP($B$3,Overview!$A$2:$K$701,11,FALSE)+5</f>
        <v>#N/A</v>
      </c>
      <c r="L9" s="25" t="e">
        <f>"overview!F"&amp;VLOOKUP($B$3,Overview!$A$2:$K$701,11,FALSE)+6</f>
        <v>#N/A</v>
      </c>
      <c r="M9" s="26">
        <f t="shared" si="2"/>
        <v>6</v>
      </c>
      <c r="N9" s="26" t="e">
        <f>"overview2!A"&amp;VLOOKUP($D$3,Overview2!$A$2:$C$701,3,FALSE)+M9</f>
        <v>#N/A</v>
      </c>
      <c r="O9" s="26" t="e">
        <f t="shared" ca="1" si="3"/>
        <v>#N/A</v>
      </c>
      <c r="P9" s="26" t="e">
        <f>"overview2!B"&amp;VLOOKUP($D$3,Overview2!$A$2:$C$701,3,FALSE)+M9</f>
        <v>#N/A</v>
      </c>
      <c r="Q9" s="26" t="e">
        <f t="shared" ca="1" si="0"/>
        <v>#N/A</v>
      </c>
      <c r="R9" s="26" t="e">
        <f ca="1">SUBSTITUTE(R8,"  ","")</f>
        <v>#N/A</v>
      </c>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ht="15" hidden="1" customHeight="1" x14ac:dyDescent="0.25">
      <c r="A10" s="79" t="str">
        <f ca="1">IF(B19=0,"","The hazard indicator is a multiplication of the severity level (low, medium or high) with the number of effects (nephrotoxic, carcinotoxic, teratogenic etc.) at a scale between 0 and 8.")</f>
        <v/>
      </c>
      <c r="B10" s="77" t="str">
        <f ca="1">IF(B19=0,"","Maximum hazard indicator: "&amp;B19)</f>
        <v/>
      </c>
      <c r="C10" s="58"/>
      <c r="D10" s="59"/>
      <c r="E10" s="38"/>
      <c r="F10" s="25" t="e">
        <f>"overview!G"&amp;VLOOKUP($B$3,Overview!$A$2:$K$701,11,FALSE)</f>
        <v>#N/A</v>
      </c>
      <c r="G10" s="25" t="e">
        <f>"overview!G"&amp;VLOOKUP($B$3,Overview!$A$2:$K$701,11,FALSE)+1</f>
        <v>#N/A</v>
      </c>
      <c r="H10" s="25" t="e">
        <f>"overview!G"&amp;VLOOKUP($B$3,Overview!$A$2:$K$701,11,FALSE)+2</f>
        <v>#N/A</v>
      </c>
      <c r="I10" s="25" t="e">
        <f>"overview!G"&amp;VLOOKUP($B$3,Overview!$A$2:$K$701,11,FALSE)+3</f>
        <v>#N/A</v>
      </c>
      <c r="J10" s="25" t="e">
        <f>"overview!G"&amp;VLOOKUP($B$3,Overview!$A$2:$K$701,11,FALSE)+4</f>
        <v>#N/A</v>
      </c>
      <c r="K10" s="25" t="e">
        <f>"overview!G"&amp;VLOOKUP($B$3,Overview!$A$2:$K$701,11,FALSE)+5</f>
        <v>#N/A</v>
      </c>
      <c r="L10" s="25" t="e">
        <f>"overview!G"&amp;VLOOKUP($B$3,Overview!$A$2:$K$701,11,FALSE)+6</f>
        <v>#N/A</v>
      </c>
      <c r="M10" s="26">
        <f t="shared" si="2"/>
        <v>7</v>
      </c>
      <c r="N10" s="26" t="e">
        <f>"overview2!A"&amp;VLOOKUP($D$3,Overview2!$A$2:$C$701,3,FALSE)+M10</f>
        <v>#N/A</v>
      </c>
      <c r="O10" s="26" t="e">
        <f t="shared" ca="1" si="3"/>
        <v>#N/A</v>
      </c>
      <c r="P10" s="26" t="e">
        <f>"overview2!B"&amp;VLOOKUP($D$3,Overview2!$A$2:$C$701,3,FALSE)+M10</f>
        <v>#N/A</v>
      </c>
      <c r="Q10" s="26" t="e">
        <f t="shared" ca="1" si="0"/>
        <v>#N/A</v>
      </c>
      <c r="R10" s="26" t="e">
        <f ca="1">IF(RIGHT(R9,1)=" ",LEFT(R9,LEN(R9)-1),R9)</f>
        <v>#N/A</v>
      </c>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hidden="1" x14ac:dyDescent="0.25">
      <c r="A11" s="75"/>
      <c r="B11" s="78"/>
      <c r="C11" s="60"/>
      <c r="D11" s="56"/>
      <c r="E11" s="37"/>
      <c r="M11" s="26">
        <f t="shared" si="2"/>
        <v>8</v>
      </c>
      <c r="N11" s="26" t="e">
        <f>"overview2!A"&amp;VLOOKUP($D$3,Overview2!$A$2:$C$701,3,FALSE)+M11</f>
        <v>#N/A</v>
      </c>
      <c r="O11" s="26" t="e">
        <f t="shared" ca="1" si="3"/>
        <v>#N/A</v>
      </c>
      <c r="P11" s="26" t="e">
        <f>"overview2!B"&amp;VLOOKUP($D$3,Overview2!$A$2:$C$701,3,FALSE)+M11</f>
        <v>#N/A</v>
      </c>
      <c r="Q11" s="26" t="e">
        <f t="shared" ca="1" si="0"/>
        <v>#N/A</v>
      </c>
      <c r="R11" s="26" t="e">
        <f ca="1">IF(RIGHT(R10,1)=",",LEFT(R10,LEN(R10)-1),R10)</f>
        <v>#N/A</v>
      </c>
      <c r="S11" s="39"/>
      <c r="T11" s="32"/>
      <c r="U11" s="3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1:46" ht="29.25" customHeight="1" x14ac:dyDescent="0.25">
      <c r="A12" s="70"/>
      <c r="B12" s="64" t="str">
        <f>IF(ISNA(VLOOKUP(B3,Overview!A$2:E$701,3,FALSE)),"",HYPERLINK("http://en.wikipedia.org/wiki/"&amp;VLOOKUP(B3,Overview!A$2:E$701,3,FALSE),"Plant family name: "&amp;VLOOKUP(B3,Overview!A$2:E$701,3,FALSE)))</f>
        <v/>
      </c>
      <c r="C12" s="65"/>
      <c r="D12" s="68" t="str">
        <f>IF(ISNA(VLOOKUP(D3,Overview2!A$2:F$701,1,FALSE)),"","Compound family: "&amp;VLOOKUP(D3,Overview2!A$2:F$701,1,FALSE))</f>
        <v/>
      </c>
      <c r="E12" s="67"/>
      <c r="F12" s="25" t="e">
        <f>"overview!H"&amp;VLOOKUP($B$3,Overview!$A$2:$K$701,11,FALSE)</f>
        <v>#N/A</v>
      </c>
      <c r="G12" s="25" t="e">
        <f>"overview!H"&amp;VLOOKUP($B$3,Overview!$A$2:$K$701,11,FALSE)+1</f>
        <v>#N/A</v>
      </c>
      <c r="H12" s="25" t="e">
        <f>"overview!H"&amp;VLOOKUP($B$3,Overview!$A$2:$K$701,11,FALSE)+2</f>
        <v>#N/A</v>
      </c>
      <c r="I12" s="25" t="e">
        <f>"overview!H"&amp;VLOOKUP($B$3,Overview!$A$2:$K$701,11,FALSE)+3</f>
        <v>#N/A</v>
      </c>
      <c r="J12" s="25" t="e">
        <f>"overview!H"&amp;VLOOKUP($B$3,Overview!$A$2:$K$701,11,FALSE)+4</f>
        <v>#N/A</v>
      </c>
      <c r="K12" s="25" t="e">
        <f>"overview!H"&amp;VLOOKUP($B$3,Overview!$A$2:$K$701,11,FALSE)+5</f>
        <v>#N/A</v>
      </c>
      <c r="L12" s="25" t="e">
        <f>"overview!H"&amp;VLOOKUP($B$3,Overview!$A$2:$K$701,11,FALSE)+6</f>
        <v>#N/A</v>
      </c>
      <c r="M12" s="26">
        <f t="shared" si="2"/>
        <v>9</v>
      </c>
      <c r="N12" s="26" t="e">
        <f>"overview2!A"&amp;VLOOKUP($D$3,Overview2!$A$2:$C$701,3,FALSE)+M12</f>
        <v>#N/A</v>
      </c>
      <c r="O12" s="26" t="e">
        <f t="shared" ca="1" si="3"/>
        <v>#N/A</v>
      </c>
      <c r="P12" s="26" t="e">
        <f>"overview2!B"&amp;VLOOKUP($D$3,Overview2!$A$2:$C$701,3,FALSE)+M12</f>
        <v>#N/A</v>
      </c>
      <c r="Q12" s="26" t="e">
        <f t="shared" ca="1" si="0"/>
        <v>#N/A</v>
      </c>
      <c r="R12" s="42"/>
      <c r="S12" s="39"/>
      <c r="T12" s="32"/>
      <c r="U12" s="3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ht="108" customHeight="1" x14ac:dyDescent="0.25">
      <c r="A13" s="61" t="str">
        <f>IF(B12="","","A: Scientifc committee EFSA, 2009
B: Smith, 1976
C: Wikipedia
D: Pengelly, 2004
E: Frohne and Pfänder, 2004
F: Regulation (EC) 1334/2008
G: Regulation (EC) 574/2011")</f>
        <v/>
      </c>
      <c r="B13" s="66" t="str">
        <f>IF(ISNA(VLOOKUP($B$3,Overview!A$2:F$701,6,FALSE)),"",F13&amp;"
"&amp;G13&amp;"
"&amp;H13&amp;"
"&amp;I13&amp;"
"&amp;J13&amp;"
"&amp;K13&amp;"
"&amp;L13)</f>
        <v/>
      </c>
      <c r="C13" s="62"/>
      <c r="D13" s="71" t="str">
        <f>IF(ISNA(VLOOKUP($D$3,Overview2!A$2:B$701,2,FALSE)),"",R11)</f>
        <v/>
      </c>
      <c r="E13" s="73"/>
      <c r="F13" s="25" t="e">
        <f ca="1">IF(F$5=$B$3,"1- "&amp;INDIRECT(F9)&amp;":  "&amp;INDIRECT(F8)&amp;" (Ref: "&amp;INDIRECT(F10)&amp;")","")</f>
        <v>#N/A</v>
      </c>
      <c r="G13" s="25" t="e">
        <f ca="1">IF(G$5=$B$3,"2- "&amp;INDIRECT(G9)&amp;":  "&amp;INDIRECT(G8)&amp;" (Ref: "&amp;INDIRECT(G10)&amp;")","")</f>
        <v>#N/A</v>
      </c>
      <c r="H13" s="25" t="e">
        <f ca="1">IF(H$5=$B$3,"3- "&amp;INDIRECT(H9)&amp;":  "&amp;INDIRECT(H8)&amp;" (Ref: "&amp;INDIRECT(H10)&amp;")","")</f>
        <v>#N/A</v>
      </c>
      <c r="I13" s="25" t="e">
        <f ca="1">IF(I$5=$B$3,"4- "&amp;INDIRECT(I9)&amp;":  "&amp;INDIRECT(I8)&amp;" (Ref: "&amp;INDIRECT(I10)&amp;")","")</f>
        <v>#N/A</v>
      </c>
      <c r="J13" s="25" t="e">
        <f ca="1">IF(J$5=$B$3,"5- "&amp;INDIRECT(J9)&amp;":  "&amp;INDIRECT(J8)&amp;" (Ref: "&amp;INDIRECT(J10)&amp;")","")</f>
        <v>#N/A</v>
      </c>
      <c r="K13" s="25" t="e">
        <f ca="1">IF(K$5=$B$3,"6- "&amp;INDIRECT(K9)&amp;":  "&amp;INDIRECT(K8)&amp;" (Ref: "&amp;INDIRECT(K10)&amp;")","")</f>
        <v>#N/A</v>
      </c>
      <c r="L13" s="25" t="e">
        <f ca="1">IF(L$5=$B$3,"7- "&amp;INDIRECT(L9)&amp;":  "&amp;INDIRECT(L8)&amp;" (Ref: "&amp;INDIRECT(L10)&amp;")","")</f>
        <v>#N/A</v>
      </c>
      <c r="M13" s="26">
        <f t="shared" si="2"/>
        <v>10</v>
      </c>
      <c r="N13" s="26" t="e">
        <f>"overview2!A"&amp;VLOOKUP($D$3,Overview2!$A$2:$C$701,3,FALSE)+M13</f>
        <v>#N/A</v>
      </c>
      <c r="O13" s="26" t="e">
        <f t="shared" ca="1" si="3"/>
        <v>#N/A</v>
      </c>
      <c r="P13" s="26" t="e">
        <f>"overview2!B"&amp;VLOOKUP($D$3,Overview2!$A$2:$C$701,3,FALSE)+M13</f>
        <v>#N/A</v>
      </c>
      <c r="Q13" s="26" t="e">
        <f t="shared" ca="1" si="0"/>
        <v>#N/A</v>
      </c>
      <c r="R13" s="28" t="e">
        <f ca="1">RIGHT(R10,1)</f>
        <v>#N/A</v>
      </c>
      <c r="S13" s="39"/>
      <c r="T13" s="32"/>
      <c r="U13" s="3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ht="108" customHeight="1" x14ac:dyDescent="0.25">
      <c r="A14" s="61" t="str">
        <f>IF(B12="","","RIKILT - Institute of food safety has taken the utmost care in the production of this database. The use and the drawing of conclusions is the full responsibility of the user. RIKILT does not accept any liability for the use of the included information.")</f>
        <v/>
      </c>
      <c r="B14" s="43" t="str">
        <f>IF(ISNA(VLOOKUP($B$3,Overview!A$2:F$701,6,FALSE)),"not found",F14&amp;"
"&amp;G14&amp;"
"&amp;H14&amp;"
"&amp;I14&amp;"
"&amp;J14&amp;"
"&amp;K14&amp;"
"&amp;L14)</f>
        <v>not found</v>
      </c>
      <c r="C14" s="62"/>
      <c r="D14" s="72"/>
      <c r="E14" s="74"/>
      <c r="F14" s="25" t="e">
        <f ca="1">IF(F$5=$B$3,"1- "&amp;F$15&amp;INDIRECT(F6)&amp;"; "&amp;INDIRECT(F7)&amp;":  "&amp;IF(INDIRECT(F12)="","no remark",INDIRECT(F12)),"")</f>
        <v>#N/A</v>
      </c>
      <c r="G14" s="25" t="e">
        <f ca="1">IF(G$5=$B$3,"2- "&amp;G$15&amp;INDIRECT(G6)&amp;"; "&amp;INDIRECT(G7)&amp;":  "&amp;IF(INDIRECT(G12)="","no remark",INDIRECT(G12)),"")</f>
        <v>#N/A</v>
      </c>
      <c r="H14" s="25" t="e">
        <f ca="1">IF(H$5=$B$3,"3- "&amp;H$15&amp;INDIRECT(H6)&amp;"; "&amp;INDIRECT(H7)&amp;":  "&amp;IF(INDIRECT(H12)="","no remark",INDIRECT(H12)),"")</f>
        <v>#N/A</v>
      </c>
      <c r="I14" s="25" t="e">
        <f ca="1">IF(I$5=$B$3,"4- "&amp;I$15&amp;INDIRECT(I6)&amp;"; "&amp;INDIRECT(I7)&amp;":  "&amp;IF(INDIRECT(I12)="","no remark",INDIRECT(I12)),"")</f>
        <v>#N/A</v>
      </c>
      <c r="J14" s="25" t="e">
        <f ca="1">IF(J$5=$B$3,"5- "&amp;J$15&amp;INDIRECT(J6)&amp;"; "&amp;INDIRECT(J7)&amp;":  "&amp;IF(INDIRECT(J12)="","no remark",INDIRECT(J12)),"")</f>
        <v>#N/A</v>
      </c>
      <c r="K14" s="25" t="e">
        <f ca="1">IF(K$5=$B$3,"6- "&amp;K$15&amp;INDIRECT(K6)&amp;"; "&amp;INDIRECT(K7)&amp;":  "&amp;IF(INDIRECT(K12)="","no remark",INDIRECT(K12)),"")</f>
        <v>#N/A</v>
      </c>
      <c r="L14" s="25" t="e">
        <f ca="1">IF(L$5=$B$3,"7- "&amp;L$15&amp;INDIRECT(L6)&amp;"; "&amp;INDIRECT(L7)&amp;":  "&amp;IF(INDIRECT(L12)="","no remark",INDIRECT(L12)),"")</f>
        <v>#N/A</v>
      </c>
      <c r="M14" s="26">
        <f t="shared" si="2"/>
        <v>11</v>
      </c>
      <c r="N14" s="26" t="e">
        <f>"overview2!A"&amp;VLOOKUP($D$3,Overview2!$A$2:$C$701,3,FALSE)+M14</f>
        <v>#N/A</v>
      </c>
      <c r="O14" s="26" t="e">
        <f t="shared" ca="1" si="3"/>
        <v>#N/A</v>
      </c>
      <c r="P14" s="26" t="e">
        <f>"overview2!B"&amp;VLOOKUP($D$3,Overview2!$A$2:$C$701,3,FALSE)+M14</f>
        <v>#N/A</v>
      </c>
      <c r="Q14" s="26" t="e">
        <f t="shared" ref="Q14:Q25" ca="1" si="4">IF($D$3=O14,INDIRECT(P14),"")</f>
        <v>#N/A</v>
      </c>
      <c r="R14" s="28"/>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hidden="1" x14ac:dyDescent="0.25">
      <c r="F15" s="25" t="e">
        <f t="shared" ref="F15:L15" ca="1" si="5">IF($B$12="not found","",IF(INDIRECT(F6)="all species","",UPPER(LEFT($B$3,1))&amp;". "))</f>
        <v>#N/A</v>
      </c>
      <c r="G15" s="25" t="e">
        <f t="shared" ca="1" si="5"/>
        <v>#N/A</v>
      </c>
      <c r="H15" s="25" t="e">
        <f t="shared" ca="1" si="5"/>
        <v>#N/A</v>
      </c>
      <c r="I15" s="25" t="e">
        <f t="shared" ca="1" si="5"/>
        <v>#N/A</v>
      </c>
      <c r="J15" s="25" t="e">
        <f t="shared" ca="1" si="5"/>
        <v>#N/A</v>
      </c>
      <c r="K15" s="25" t="e">
        <f t="shared" ca="1" si="5"/>
        <v>#N/A</v>
      </c>
      <c r="L15" s="25" t="e">
        <f t="shared" ca="1" si="5"/>
        <v>#N/A</v>
      </c>
      <c r="M15" s="26">
        <f t="shared" si="2"/>
        <v>12</v>
      </c>
      <c r="N15" s="26" t="e">
        <f>"overview2!A"&amp;VLOOKUP($D$3,Overview2!$A$2:$C$701,3,FALSE)+M15</f>
        <v>#N/A</v>
      </c>
      <c r="O15" s="26" t="e">
        <f t="shared" ca="1" si="3"/>
        <v>#N/A</v>
      </c>
      <c r="P15" s="26" t="e">
        <f>"overview2!B"&amp;VLOOKUP($D$3,Overview2!$A$2:$C$701,3,FALSE)+M15</f>
        <v>#N/A</v>
      </c>
      <c r="Q15" s="26" t="e">
        <f t="shared" ca="1" si="4"/>
        <v>#N/A</v>
      </c>
      <c r="R15" s="29"/>
      <c r="S15" s="39"/>
      <c r="T15" s="32"/>
      <c r="U15" s="39"/>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hidden="1" x14ac:dyDescent="0.25">
      <c r="F16" s="25" t="e">
        <f>"overview!I"&amp;VLOOKUP($B$3,Overview!$A$2:$K$701,11,FALSE)</f>
        <v>#N/A</v>
      </c>
      <c r="G16" s="25" t="e">
        <f>"overview!I"&amp;VLOOKUP($B$3,Overview!$A$2:$K$701,11,FALSE)+1</f>
        <v>#N/A</v>
      </c>
      <c r="H16" s="25" t="e">
        <f>"overview!I"&amp;VLOOKUP($B$3,Overview!$A$2:$K$701,11,FALSE)+2</f>
        <v>#N/A</v>
      </c>
      <c r="I16" s="25" t="e">
        <f>"overview!I"&amp;VLOOKUP($B$3,Overview!$A$2:$K$701,11,FALSE)+3</f>
        <v>#N/A</v>
      </c>
      <c r="J16" s="25" t="e">
        <f>"overview!I"&amp;VLOOKUP($B$3,Overview!$A$2:$K$701,11,FALSE)+4</f>
        <v>#N/A</v>
      </c>
      <c r="K16" s="25" t="e">
        <f>"overview!I"&amp;VLOOKUP($B$3,Overview!$A$2:$K$701,11,FALSE)+5</f>
        <v>#N/A</v>
      </c>
      <c r="L16" s="25" t="e">
        <f>"overview!I"&amp;VLOOKUP($B$3,Overview!$A$2:$K$701,11,FALSE)+6</f>
        <v>#N/A</v>
      </c>
      <c r="M16" s="26">
        <f t="shared" si="2"/>
        <v>13</v>
      </c>
      <c r="N16" s="26" t="e">
        <f>"overview2!A"&amp;VLOOKUP($D$3,Overview2!$A$2:$C$701,3,FALSE)+M16</f>
        <v>#N/A</v>
      </c>
      <c r="O16" s="26" t="e">
        <f t="shared" ca="1" si="3"/>
        <v>#N/A</v>
      </c>
      <c r="P16" s="26" t="e">
        <f>"overview2!B"&amp;VLOOKUP($D$3,Overview2!$A$2:$C$701,3,FALSE)+M16</f>
        <v>#N/A</v>
      </c>
      <c r="Q16" s="26" t="e">
        <f t="shared" ca="1" si="4"/>
        <v>#N/A</v>
      </c>
      <c r="R16" s="29"/>
      <c r="S16" s="39"/>
      <c r="T16" s="32"/>
      <c r="U16" s="39"/>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2:46" hidden="1" x14ac:dyDescent="0.25">
      <c r="F17" s="25" t="e">
        <f>"overview!J"&amp;VLOOKUP($B$3,Overview!$A$2:$K$701,11,FALSE)</f>
        <v>#N/A</v>
      </c>
      <c r="G17" s="25" t="e">
        <f>"overview!J"&amp;VLOOKUP($B$3,Overview!$A$2:$K$701,11,FALSE)+1</f>
        <v>#N/A</v>
      </c>
      <c r="H17" s="25" t="e">
        <f>"overview!J"&amp;VLOOKUP($B$3,Overview!$A$2:$K$701,11,FALSE)+2</f>
        <v>#N/A</v>
      </c>
      <c r="I17" s="25" t="e">
        <f>"overview!J"&amp;VLOOKUP($B$3,Overview!$A$2:$K$701,11,FALSE)+3</f>
        <v>#N/A</v>
      </c>
      <c r="J17" s="25" t="e">
        <f>"overview!J"&amp;VLOOKUP($B$3,Overview!$A$2:$K$701,11,FALSE)+4</f>
        <v>#N/A</v>
      </c>
      <c r="K17" s="25" t="e">
        <f>"overview!J"&amp;VLOOKUP($B$3,Overview!$A$2:$K$701,11,FALSE)+5</f>
        <v>#N/A</v>
      </c>
      <c r="L17" s="25" t="e">
        <f>"overview!J"&amp;VLOOKUP($B$3,Overview!$A$2:$K$701,11,FALSE)+6</f>
        <v>#N/A</v>
      </c>
      <c r="M17" s="26">
        <f t="shared" si="2"/>
        <v>14</v>
      </c>
      <c r="N17" s="26" t="e">
        <f>"overview2!A"&amp;VLOOKUP($D$3,Overview2!$A$2:$C$701,3,FALSE)+M17</f>
        <v>#N/A</v>
      </c>
      <c r="O17" s="26" t="e">
        <f t="shared" ca="1" si="3"/>
        <v>#N/A</v>
      </c>
      <c r="P17" s="26" t="e">
        <f>"overview2!B"&amp;VLOOKUP($D$3,Overview2!$A$2:$C$701,3,FALSE)+M17</f>
        <v>#N/A</v>
      </c>
      <c r="Q17" s="26" t="e">
        <f t="shared" ca="1" si="4"/>
        <v>#N/A</v>
      </c>
      <c r="R17" s="29"/>
      <c r="S17" s="39"/>
      <c r="T17" s="32"/>
      <c r="U17" s="39"/>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2:46" hidden="1" x14ac:dyDescent="0.25">
      <c r="M18" s="26">
        <f t="shared" si="2"/>
        <v>15</v>
      </c>
      <c r="N18" s="26" t="e">
        <f>"overview2!A"&amp;VLOOKUP($D$3,Overview2!$A$2:$C$701,3,FALSE)+M18</f>
        <v>#N/A</v>
      </c>
      <c r="O18" s="26" t="e">
        <f t="shared" ca="1" si="3"/>
        <v>#N/A</v>
      </c>
      <c r="P18" s="26" t="e">
        <f>"overview2!B"&amp;VLOOKUP($D$3,Overview2!$A$2:$C$701,3,FALSE)+M18</f>
        <v>#N/A</v>
      </c>
      <c r="Q18" s="26" t="e">
        <f t="shared" ca="1" si="4"/>
        <v>#N/A</v>
      </c>
      <c r="R18" s="29"/>
      <c r="S18" s="39"/>
      <c r="T18" s="32"/>
      <c r="U18" s="39"/>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2:46" hidden="1" x14ac:dyDescent="0.25">
      <c r="B19" s="29">
        <f ca="1">IF(ISNA(F19),0,MAX(F19:L19))</f>
        <v>0</v>
      </c>
      <c r="D19" s="29" t="e">
        <f>IF(ISNA(#REF!),0,MAX(M19:Q19))</f>
        <v>#N/A</v>
      </c>
      <c r="F19" s="25" t="e">
        <f t="shared" ref="F19:L19" ca="1" si="6">IF(F$5=$B$3,INDIRECT(F17),"")</f>
        <v>#N/A</v>
      </c>
      <c r="G19" s="25" t="e">
        <f t="shared" ca="1" si="6"/>
        <v>#N/A</v>
      </c>
      <c r="H19" s="25" t="e">
        <f t="shared" ca="1" si="6"/>
        <v>#N/A</v>
      </c>
      <c r="I19" s="25" t="e">
        <f t="shared" ca="1" si="6"/>
        <v>#N/A</v>
      </c>
      <c r="J19" s="25" t="e">
        <f t="shared" ca="1" si="6"/>
        <v>#N/A</v>
      </c>
      <c r="K19" s="25" t="e">
        <f t="shared" ca="1" si="6"/>
        <v>#N/A</v>
      </c>
      <c r="L19" s="25" t="e">
        <f t="shared" ca="1" si="6"/>
        <v>#N/A</v>
      </c>
      <c r="M19" s="26">
        <f t="shared" si="2"/>
        <v>16</v>
      </c>
      <c r="N19" s="26" t="e">
        <f>"overview2!A"&amp;VLOOKUP($D$3,Overview2!$A$2:$C$701,3,FALSE)+M19</f>
        <v>#N/A</v>
      </c>
      <c r="O19" s="26" t="e">
        <f t="shared" ca="1" si="3"/>
        <v>#N/A</v>
      </c>
      <c r="P19" s="26" t="e">
        <f>"overview2!B"&amp;VLOOKUP($D$3,Overview2!$A$2:$C$701,3,FALSE)+M19</f>
        <v>#N/A</v>
      </c>
      <c r="Q19" s="26" t="e">
        <f t="shared" ca="1" si="4"/>
        <v>#N/A</v>
      </c>
      <c r="R19" s="29"/>
      <c r="S19" s="39"/>
      <c r="T19" s="32"/>
      <c r="U19" s="39"/>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2:46" hidden="1" x14ac:dyDescent="0.25">
      <c r="M20" s="26">
        <f t="shared" si="2"/>
        <v>17</v>
      </c>
      <c r="N20" s="26" t="e">
        <f>"overview2!A"&amp;VLOOKUP($D$3,Overview2!$A$2:$C$701,3,FALSE)+M20</f>
        <v>#N/A</v>
      </c>
      <c r="O20" s="26" t="e">
        <f t="shared" ca="1" si="3"/>
        <v>#N/A</v>
      </c>
      <c r="P20" s="26" t="e">
        <f>"overview2!B"&amp;VLOOKUP($D$3,Overview2!$A$2:$C$701,3,FALSE)+M20</f>
        <v>#N/A</v>
      </c>
      <c r="Q20" s="26" t="e">
        <f t="shared" ca="1" si="4"/>
        <v>#N/A</v>
      </c>
      <c r="R20" s="29"/>
      <c r="S20" s="39"/>
      <c r="T20" s="32"/>
      <c r="U20" s="39"/>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2:46" s="40" customFormat="1" x14ac:dyDescent="0.25">
      <c r="F21" s="41"/>
      <c r="G21" s="41"/>
      <c r="H21" s="41"/>
      <c r="I21" s="41"/>
      <c r="J21" s="41"/>
      <c r="K21" s="41"/>
      <c r="L21" s="41"/>
      <c r="M21" s="26">
        <f t="shared" si="2"/>
        <v>18</v>
      </c>
      <c r="N21" s="26" t="e">
        <f>"overview2!A"&amp;VLOOKUP($D$3,Overview2!$A$2:$C$701,3,FALSE)+M21</f>
        <v>#N/A</v>
      </c>
      <c r="O21" s="26" t="e">
        <f t="shared" ca="1" si="3"/>
        <v>#N/A</v>
      </c>
      <c r="P21" s="26" t="e">
        <f>"overview2!B"&amp;VLOOKUP($D$3,Overview2!$A$2:$C$701,3,FALSE)+M21</f>
        <v>#N/A</v>
      </c>
      <c r="Q21" s="26" t="e">
        <f t="shared" ca="1" si="4"/>
        <v>#N/A</v>
      </c>
      <c r="R21" s="39"/>
      <c r="S21" s="39"/>
      <c r="T21" s="32"/>
      <c r="U21" s="39"/>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2:46" s="40" customFormat="1" x14ac:dyDescent="0.25">
      <c r="F22" s="41"/>
      <c r="G22" s="41"/>
      <c r="H22" s="41"/>
      <c r="I22" s="41"/>
      <c r="J22" s="41"/>
      <c r="K22" s="41"/>
      <c r="L22" s="41"/>
      <c r="M22" s="26">
        <f t="shared" si="2"/>
        <v>19</v>
      </c>
      <c r="N22" s="26" t="e">
        <f>"overview2!A"&amp;VLOOKUP($D$3,Overview2!$A$2:$C$701,3,FALSE)+M22</f>
        <v>#N/A</v>
      </c>
      <c r="O22" s="26" t="e">
        <f t="shared" ca="1" si="3"/>
        <v>#N/A</v>
      </c>
      <c r="P22" s="26" t="e">
        <f>"overview2!B"&amp;VLOOKUP($D$3,Overview2!$A$2:$C$701,3,FALSE)+M22</f>
        <v>#N/A</v>
      </c>
      <c r="Q22" s="26" t="e">
        <f t="shared" ca="1" si="4"/>
        <v>#N/A</v>
      </c>
      <c r="R22" s="27"/>
      <c r="S22" s="27"/>
      <c r="T22" s="28"/>
      <c r="U22" s="27"/>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row>
    <row r="23" spans="2:46" s="40" customFormat="1" x14ac:dyDescent="0.25">
      <c r="F23" s="41"/>
      <c r="G23" s="41"/>
      <c r="H23" s="41"/>
      <c r="I23" s="41"/>
      <c r="J23" s="41"/>
      <c r="K23" s="41"/>
      <c r="L23" s="41"/>
      <c r="M23" s="26">
        <f t="shared" si="2"/>
        <v>20</v>
      </c>
      <c r="N23" s="26" t="e">
        <f>"overview2!A"&amp;VLOOKUP($D$3,Overview2!$A$2:$C$701,3,FALSE)+M23</f>
        <v>#N/A</v>
      </c>
      <c r="O23" s="26" t="e">
        <f t="shared" ca="1" si="3"/>
        <v>#N/A</v>
      </c>
      <c r="P23" s="26" t="e">
        <f>"overview2!B"&amp;VLOOKUP($D$3,Overview2!$A$2:$C$701,3,FALSE)+M23</f>
        <v>#N/A</v>
      </c>
      <c r="Q23" s="26" t="e">
        <f t="shared" ca="1" si="4"/>
        <v>#N/A</v>
      </c>
      <c r="R23" s="27"/>
      <c r="S23" s="27"/>
      <c r="T23" s="28"/>
      <c r="U23" s="27"/>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row>
    <row r="24" spans="2:46" s="40" customFormat="1" x14ac:dyDescent="0.25">
      <c r="F24" s="41"/>
      <c r="G24" s="41"/>
      <c r="H24" s="41"/>
      <c r="I24" s="41"/>
      <c r="J24" s="41"/>
      <c r="K24" s="41"/>
      <c r="L24" s="41"/>
      <c r="M24" s="26">
        <f t="shared" si="2"/>
        <v>21</v>
      </c>
      <c r="N24" s="26" t="e">
        <f>"overview2!A"&amp;VLOOKUP($D$3,Overview2!$A$2:$C$701,3,FALSE)+M24</f>
        <v>#N/A</v>
      </c>
      <c r="O24" s="26" t="e">
        <f t="shared" ca="1" si="3"/>
        <v>#N/A</v>
      </c>
      <c r="P24" s="26" t="e">
        <f>"overview2!B"&amp;VLOOKUP($D$3,Overview2!$A$2:$C$701,3,FALSE)+M24</f>
        <v>#N/A</v>
      </c>
      <c r="Q24" s="26" t="e">
        <f t="shared" ca="1" si="4"/>
        <v>#N/A</v>
      </c>
      <c r="R24" s="27"/>
      <c r="S24" s="27"/>
      <c r="T24" s="28"/>
      <c r="U24" s="27"/>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row>
    <row r="25" spans="2:46" s="40" customFormat="1" x14ac:dyDescent="0.25">
      <c r="F25" s="41"/>
      <c r="G25" s="41"/>
      <c r="H25" s="41"/>
      <c r="I25" s="41"/>
      <c r="J25" s="41"/>
      <c r="K25" s="41"/>
      <c r="L25" s="41"/>
      <c r="M25" s="26">
        <f t="shared" si="2"/>
        <v>22</v>
      </c>
      <c r="N25" s="26" t="e">
        <f>"overview2!A"&amp;VLOOKUP($D$3,Overview2!$A$2:$C$701,3,FALSE)+M25</f>
        <v>#N/A</v>
      </c>
      <c r="O25" s="26" t="e">
        <f t="shared" ca="1" si="3"/>
        <v>#N/A</v>
      </c>
      <c r="P25" s="26" t="e">
        <f>"overview2!B"&amp;VLOOKUP($D$3,Overview2!$A$2:$C$701,3,FALSE)+M25</f>
        <v>#N/A</v>
      </c>
      <c r="Q25" s="26" t="e">
        <f t="shared" ca="1" si="4"/>
        <v>#N/A</v>
      </c>
      <c r="R25" s="27"/>
      <c r="S25" s="27"/>
      <c r="T25" s="28"/>
      <c r="U25" s="27"/>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row>
    <row r="26" spans="2:46" s="40" customFormat="1" x14ac:dyDescent="0.25">
      <c r="F26" s="41"/>
      <c r="G26" s="41"/>
      <c r="H26" s="41"/>
      <c r="I26" s="41"/>
      <c r="J26" s="41"/>
      <c r="K26" s="41"/>
      <c r="L26" s="41"/>
      <c r="M26" s="26">
        <f t="shared" si="2"/>
        <v>23</v>
      </c>
      <c r="N26" s="26" t="e">
        <f>"overview2!A"&amp;VLOOKUP($D$3,Overview2!$A$2:$C$701,3,FALSE)+M26</f>
        <v>#N/A</v>
      </c>
      <c r="O26" s="26" t="e">
        <f t="shared" ca="1" si="3"/>
        <v>#N/A</v>
      </c>
      <c r="P26" s="26" t="e">
        <f>"overview2!B"&amp;VLOOKUP($D$3,Overview2!$A$2:$C$701,3,FALSE)+M26</f>
        <v>#N/A</v>
      </c>
      <c r="Q26" s="26" t="e">
        <f t="shared" ref="Q26:Q89" ca="1" si="7">IF($D$3=O26,INDIRECT(P26),"")</f>
        <v>#N/A</v>
      </c>
      <c r="R26" s="27"/>
      <c r="S26" s="27"/>
      <c r="T26" s="28"/>
      <c r="U26" s="27"/>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row>
    <row r="27" spans="2:46" s="40" customFormat="1" x14ac:dyDescent="0.25">
      <c r="F27" s="41"/>
      <c r="G27" s="41"/>
      <c r="H27" s="41"/>
      <c r="I27" s="41"/>
      <c r="J27" s="41"/>
      <c r="K27" s="41"/>
      <c r="L27" s="41"/>
      <c r="M27" s="26">
        <f t="shared" si="2"/>
        <v>24</v>
      </c>
      <c r="N27" s="26" t="e">
        <f>"overview2!A"&amp;VLOOKUP($D$3,Overview2!$A$2:$C$701,3,FALSE)+M27</f>
        <v>#N/A</v>
      </c>
      <c r="O27" s="26" t="e">
        <f t="shared" ca="1" si="3"/>
        <v>#N/A</v>
      </c>
      <c r="P27" s="26" t="e">
        <f>"overview2!B"&amp;VLOOKUP($D$3,Overview2!$A$2:$C$701,3,FALSE)+M27</f>
        <v>#N/A</v>
      </c>
      <c r="Q27" s="26" t="e">
        <f t="shared" ca="1" si="7"/>
        <v>#N/A</v>
      </c>
      <c r="R27" s="27"/>
      <c r="S27" s="27"/>
      <c r="T27" s="28"/>
      <c r="U27" s="27"/>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row>
    <row r="28" spans="2:46" s="40" customFormat="1" x14ac:dyDescent="0.25">
      <c r="F28" s="41"/>
      <c r="G28" s="41"/>
      <c r="H28" s="41"/>
      <c r="I28" s="41"/>
      <c r="J28" s="41"/>
      <c r="K28" s="41"/>
      <c r="L28" s="41"/>
      <c r="M28" s="26">
        <f t="shared" si="2"/>
        <v>25</v>
      </c>
      <c r="N28" s="26" t="e">
        <f>"overview2!A"&amp;VLOOKUP($D$3,Overview2!$A$2:$C$701,3,FALSE)+M28</f>
        <v>#N/A</v>
      </c>
      <c r="O28" s="26" t="e">
        <f t="shared" ca="1" si="3"/>
        <v>#N/A</v>
      </c>
      <c r="P28" s="26" t="e">
        <f>"overview2!B"&amp;VLOOKUP($D$3,Overview2!$A$2:$C$701,3,FALSE)+M28</f>
        <v>#N/A</v>
      </c>
      <c r="Q28" s="26" t="e">
        <f t="shared" ca="1" si="7"/>
        <v>#N/A</v>
      </c>
      <c r="R28" s="27"/>
      <c r="S28" s="27"/>
      <c r="T28" s="28"/>
      <c r="U28" s="27"/>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row>
    <row r="29" spans="2:46" s="40" customFormat="1" x14ac:dyDescent="0.25">
      <c r="F29" s="41"/>
      <c r="G29" s="41"/>
      <c r="H29" s="41"/>
      <c r="I29" s="41"/>
      <c r="J29" s="41"/>
      <c r="K29" s="41"/>
      <c r="L29" s="41"/>
      <c r="M29" s="26">
        <f t="shared" si="2"/>
        <v>26</v>
      </c>
      <c r="N29" s="26" t="e">
        <f>"overview2!A"&amp;VLOOKUP($D$3,Overview2!$A$2:$C$701,3,FALSE)+M29</f>
        <v>#N/A</v>
      </c>
      <c r="O29" s="26" t="e">
        <f t="shared" ca="1" si="3"/>
        <v>#N/A</v>
      </c>
      <c r="P29" s="26" t="e">
        <f>"overview2!B"&amp;VLOOKUP($D$3,Overview2!$A$2:$C$701,3,FALSE)+M29</f>
        <v>#N/A</v>
      </c>
      <c r="Q29" s="26" t="e">
        <f t="shared" ca="1" si="7"/>
        <v>#N/A</v>
      </c>
      <c r="R29" s="27"/>
      <c r="S29" s="27"/>
      <c r="T29" s="28"/>
      <c r="U29" s="27"/>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row>
    <row r="30" spans="2:46" s="40" customFormat="1" x14ac:dyDescent="0.25">
      <c r="F30" s="41"/>
      <c r="G30" s="41"/>
      <c r="H30" s="41"/>
      <c r="I30" s="41"/>
      <c r="J30" s="41"/>
      <c r="K30" s="41"/>
      <c r="L30" s="41"/>
      <c r="M30" s="26">
        <f t="shared" si="2"/>
        <v>27</v>
      </c>
      <c r="N30" s="26" t="e">
        <f>"overview2!A"&amp;VLOOKUP($D$3,Overview2!$A$2:$C$701,3,FALSE)+M30</f>
        <v>#N/A</v>
      </c>
      <c r="O30" s="26" t="e">
        <f t="shared" ca="1" si="3"/>
        <v>#N/A</v>
      </c>
      <c r="P30" s="26" t="e">
        <f>"overview2!B"&amp;VLOOKUP($D$3,Overview2!$A$2:$C$701,3,FALSE)+M30</f>
        <v>#N/A</v>
      </c>
      <c r="Q30" s="26" t="e">
        <f t="shared" ca="1" si="7"/>
        <v>#N/A</v>
      </c>
      <c r="R30" s="27"/>
      <c r="S30" s="27"/>
      <c r="T30" s="28"/>
      <c r="U30" s="27"/>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row>
    <row r="31" spans="2:46" s="40" customFormat="1" x14ac:dyDescent="0.25">
      <c r="F31" s="41"/>
      <c r="G31" s="41"/>
      <c r="H31" s="41"/>
      <c r="I31" s="41"/>
      <c r="J31" s="41"/>
      <c r="K31" s="41"/>
      <c r="L31" s="41"/>
      <c r="M31" s="26">
        <f t="shared" si="2"/>
        <v>28</v>
      </c>
      <c r="N31" s="26" t="e">
        <f>"overview2!A"&amp;VLOOKUP($D$3,Overview2!$A$2:$C$701,3,FALSE)+M31</f>
        <v>#N/A</v>
      </c>
      <c r="O31" s="26" t="e">
        <f t="shared" ca="1" si="3"/>
        <v>#N/A</v>
      </c>
      <c r="P31" s="26" t="e">
        <f>"overview2!B"&amp;VLOOKUP($D$3,Overview2!$A$2:$C$701,3,FALSE)+M31</f>
        <v>#N/A</v>
      </c>
      <c r="Q31" s="26" t="e">
        <f t="shared" ca="1" si="7"/>
        <v>#N/A</v>
      </c>
      <c r="R31" s="27"/>
      <c r="S31" s="27"/>
      <c r="T31" s="28"/>
      <c r="U31" s="27"/>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row>
    <row r="32" spans="2:46" s="40" customFormat="1" x14ac:dyDescent="0.25">
      <c r="F32" s="41"/>
      <c r="G32" s="41"/>
      <c r="H32" s="41"/>
      <c r="I32" s="41"/>
      <c r="J32" s="41"/>
      <c r="K32" s="41"/>
      <c r="L32" s="41"/>
      <c r="M32" s="26">
        <f t="shared" si="2"/>
        <v>29</v>
      </c>
      <c r="N32" s="26" t="e">
        <f>"overview2!A"&amp;VLOOKUP($D$3,Overview2!$A$2:$C$701,3,FALSE)+M32</f>
        <v>#N/A</v>
      </c>
      <c r="O32" s="26" t="e">
        <f t="shared" ca="1" si="3"/>
        <v>#N/A</v>
      </c>
      <c r="P32" s="26" t="e">
        <f>"overview2!B"&amp;VLOOKUP($D$3,Overview2!$A$2:$C$701,3,FALSE)+M32</f>
        <v>#N/A</v>
      </c>
      <c r="Q32" s="26" t="e">
        <f t="shared" ca="1" si="7"/>
        <v>#N/A</v>
      </c>
      <c r="R32" s="27"/>
      <c r="S32" s="27"/>
      <c r="T32" s="28"/>
      <c r="U32" s="27"/>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row>
    <row r="33" spans="6:46" s="40" customFormat="1" x14ac:dyDescent="0.25">
      <c r="F33" s="41"/>
      <c r="G33" s="41"/>
      <c r="H33" s="41"/>
      <c r="I33" s="41"/>
      <c r="J33" s="41"/>
      <c r="K33" s="41"/>
      <c r="L33" s="41"/>
      <c r="M33" s="26">
        <f t="shared" si="2"/>
        <v>30</v>
      </c>
      <c r="N33" s="26" t="e">
        <f>"overview2!A"&amp;VLOOKUP($D$3,Overview2!$A$2:$C$701,3,FALSE)+M33</f>
        <v>#N/A</v>
      </c>
      <c r="O33" s="26" t="e">
        <f t="shared" ca="1" si="3"/>
        <v>#N/A</v>
      </c>
      <c r="P33" s="26" t="e">
        <f>"overview2!B"&amp;VLOOKUP($D$3,Overview2!$A$2:$C$701,3,FALSE)+M33</f>
        <v>#N/A</v>
      </c>
      <c r="Q33" s="26" t="e">
        <f t="shared" ca="1" si="7"/>
        <v>#N/A</v>
      </c>
      <c r="R33" s="27"/>
      <c r="S33" s="27"/>
      <c r="T33" s="28"/>
      <c r="U33" s="27"/>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row>
    <row r="34" spans="6:46" s="40" customFormat="1" x14ac:dyDescent="0.25">
      <c r="F34" s="41"/>
      <c r="G34" s="41"/>
      <c r="H34" s="41"/>
      <c r="I34" s="41"/>
      <c r="J34" s="41"/>
      <c r="K34" s="41"/>
      <c r="L34" s="41"/>
      <c r="M34" s="26">
        <f t="shared" si="2"/>
        <v>31</v>
      </c>
      <c r="N34" s="26" t="e">
        <f>"overview2!A"&amp;VLOOKUP($D$3,Overview2!$A$2:$C$701,3,FALSE)+M34</f>
        <v>#N/A</v>
      </c>
      <c r="O34" s="26" t="e">
        <f t="shared" ca="1" si="3"/>
        <v>#N/A</v>
      </c>
      <c r="P34" s="26" t="e">
        <f>"overview2!B"&amp;VLOOKUP($D$3,Overview2!$A$2:$C$701,3,FALSE)+M34</f>
        <v>#N/A</v>
      </c>
      <c r="Q34" s="26" t="e">
        <f t="shared" ca="1" si="7"/>
        <v>#N/A</v>
      </c>
      <c r="R34" s="27"/>
      <c r="S34" s="27"/>
      <c r="T34" s="28"/>
      <c r="U34" s="27"/>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row>
    <row r="35" spans="6:46" s="40" customFormat="1" x14ac:dyDescent="0.25">
      <c r="F35" s="41"/>
      <c r="G35" s="41"/>
      <c r="H35" s="41"/>
      <c r="I35" s="41"/>
      <c r="J35" s="41"/>
      <c r="K35" s="41"/>
      <c r="L35" s="41"/>
      <c r="M35" s="26">
        <f t="shared" si="2"/>
        <v>32</v>
      </c>
      <c r="N35" s="26" t="e">
        <f>"overview2!A"&amp;VLOOKUP($D$3,Overview2!$A$2:$C$701,3,FALSE)+M35</f>
        <v>#N/A</v>
      </c>
      <c r="O35" s="26" t="e">
        <f t="shared" ca="1" si="3"/>
        <v>#N/A</v>
      </c>
      <c r="P35" s="26" t="e">
        <f>"overview2!B"&amp;VLOOKUP($D$3,Overview2!$A$2:$C$701,3,FALSE)+M35</f>
        <v>#N/A</v>
      </c>
      <c r="Q35" s="26" t="e">
        <f t="shared" ca="1" si="7"/>
        <v>#N/A</v>
      </c>
      <c r="R35" s="27"/>
      <c r="S35" s="27"/>
      <c r="T35" s="28"/>
      <c r="U35" s="27"/>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row>
    <row r="36" spans="6:46" s="40" customFormat="1" x14ac:dyDescent="0.25">
      <c r="F36" s="41"/>
      <c r="G36" s="41"/>
      <c r="H36" s="41"/>
      <c r="I36" s="41"/>
      <c r="J36" s="41"/>
      <c r="K36" s="41"/>
      <c r="L36" s="41"/>
      <c r="M36" s="26">
        <f t="shared" si="2"/>
        <v>33</v>
      </c>
      <c r="N36" s="26" t="e">
        <f>"overview2!A"&amp;VLOOKUP($D$3,Overview2!$A$2:$C$701,3,FALSE)+M36</f>
        <v>#N/A</v>
      </c>
      <c r="O36" s="26" t="e">
        <f t="shared" ca="1" si="3"/>
        <v>#N/A</v>
      </c>
      <c r="P36" s="26" t="e">
        <f>"overview2!B"&amp;VLOOKUP($D$3,Overview2!$A$2:$C$701,3,FALSE)+M36</f>
        <v>#N/A</v>
      </c>
      <c r="Q36" s="26" t="e">
        <f t="shared" ca="1" si="7"/>
        <v>#N/A</v>
      </c>
      <c r="R36" s="27"/>
      <c r="S36" s="27"/>
      <c r="T36" s="28"/>
      <c r="U36" s="27"/>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row>
    <row r="37" spans="6:46" s="40" customFormat="1" x14ac:dyDescent="0.25">
      <c r="F37" s="41"/>
      <c r="G37" s="41"/>
      <c r="H37" s="41"/>
      <c r="I37" s="41"/>
      <c r="J37" s="41"/>
      <c r="K37" s="41"/>
      <c r="L37" s="41"/>
      <c r="M37" s="26">
        <f t="shared" si="2"/>
        <v>34</v>
      </c>
      <c r="N37" s="26" t="e">
        <f>"overview2!A"&amp;VLOOKUP($D$3,Overview2!$A$2:$C$701,3,FALSE)+M37</f>
        <v>#N/A</v>
      </c>
      <c r="O37" s="26" t="e">
        <f t="shared" ca="1" si="3"/>
        <v>#N/A</v>
      </c>
      <c r="P37" s="26" t="e">
        <f>"overview2!B"&amp;VLOOKUP($D$3,Overview2!$A$2:$C$701,3,FALSE)+M37</f>
        <v>#N/A</v>
      </c>
      <c r="Q37" s="26" t="e">
        <f t="shared" ca="1" si="7"/>
        <v>#N/A</v>
      </c>
      <c r="R37" s="27"/>
      <c r="S37" s="27"/>
      <c r="T37" s="28"/>
      <c r="U37" s="27"/>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row>
    <row r="38" spans="6:46" s="40" customFormat="1" x14ac:dyDescent="0.25">
      <c r="F38" s="41"/>
      <c r="G38" s="41"/>
      <c r="H38" s="41"/>
      <c r="I38" s="41"/>
      <c r="J38" s="41"/>
      <c r="K38" s="41"/>
      <c r="L38" s="41"/>
      <c r="M38" s="26">
        <f t="shared" si="2"/>
        <v>35</v>
      </c>
      <c r="N38" s="26" t="e">
        <f>"overview2!A"&amp;VLOOKUP($D$3,Overview2!$A$2:$C$701,3,FALSE)+M38</f>
        <v>#N/A</v>
      </c>
      <c r="O38" s="26" t="e">
        <f t="shared" ca="1" si="3"/>
        <v>#N/A</v>
      </c>
      <c r="P38" s="26" t="e">
        <f>"overview2!B"&amp;VLOOKUP($D$3,Overview2!$A$2:$C$701,3,FALSE)+M38</f>
        <v>#N/A</v>
      </c>
      <c r="Q38" s="26" t="e">
        <f t="shared" ca="1" si="7"/>
        <v>#N/A</v>
      </c>
      <c r="R38" s="27"/>
      <c r="S38" s="27"/>
      <c r="T38" s="28"/>
      <c r="U38" s="27"/>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row>
    <row r="39" spans="6:46" s="40" customFormat="1" x14ac:dyDescent="0.25">
      <c r="F39" s="41"/>
      <c r="G39" s="41"/>
      <c r="H39" s="41"/>
      <c r="I39" s="41"/>
      <c r="J39" s="41"/>
      <c r="K39" s="41"/>
      <c r="L39" s="41"/>
      <c r="M39" s="26">
        <f t="shared" si="2"/>
        <v>36</v>
      </c>
      <c r="N39" s="26" t="e">
        <f>"overview2!A"&amp;VLOOKUP($D$3,Overview2!$A$2:$C$701,3,FALSE)+M39</f>
        <v>#N/A</v>
      </c>
      <c r="O39" s="26" t="e">
        <f t="shared" ca="1" si="3"/>
        <v>#N/A</v>
      </c>
      <c r="P39" s="26" t="e">
        <f>"overview2!B"&amp;VLOOKUP($D$3,Overview2!$A$2:$C$701,3,FALSE)+M39</f>
        <v>#N/A</v>
      </c>
      <c r="Q39" s="26" t="e">
        <f t="shared" ca="1" si="7"/>
        <v>#N/A</v>
      </c>
      <c r="R39" s="27"/>
      <c r="S39" s="27"/>
      <c r="T39" s="28"/>
      <c r="U39" s="27"/>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row>
    <row r="40" spans="6:46" s="40" customFormat="1" x14ac:dyDescent="0.25">
      <c r="F40" s="41"/>
      <c r="G40" s="41"/>
      <c r="H40" s="41"/>
      <c r="I40" s="41"/>
      <c r="J40" s="41"/>
      <c r="K40" s="41"/>
      <c r="L40" s="41"/>
      <c r="M40" s="26">
        <f t="shared" si="2"/>
        <v>37</v>
      </c>
      <c r="N40" s="26" t="e">
        <f>"overview2!A"&amp;VLOOKUP($D$3,Overview2!$A$2:$C$701,3,FALSE)+M40</f>
        <v>#N/A</v>
      </c>
      <c r="O40" s="26" t="e">
        <f t="shared" ca="1" si="3"/>
        <v>#N/A</v>
      </c>
      <c r="P40" s="26" t="e">
        <f>"overview2!B"&amp;VLOOKUP($D$3,Overview2!$A$2:$C$701,3,FALSE)+M40</f>
        <v>#N/A</v>
      </c>
      <c r="Q40" s="26" t="e">
        <f t="shared" ca="1" si="7"/>
        <v>#N/A</v>
      </c>
      <c r="R40" s="27"/>
      <c r="S40" s="27"/>
      <c r="T40" s="28"/>
      <c r="U40" s="27"/>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row>
    <row r="41" spans="6:46" s="40" customFormat="1" x14ac:dyDescent="0.25">
      <c r="F41" s="41"/>
      <c r="G41" s="41"/>
      <c r="H41" s="41"/>
      <c r="I41" s="41"/>
      <c r="J41" s="41"/>
      <c r="K41" s="41"/>
      <c r="L41" s="41"/>
      <c r="M41" s="26">
        <f t="shared" si="2"/>
        <v>38</v>
      </c>
      <c r="N41" s="26" t="e">
        <f>"overview2!A"&amp;VLOOKUP($D$3,Overview2!$A$2:$C$701,3,FALSE)+M41</f>
        <v>#N/A</v>
      </c>
      <c r="O41" s="26" t="e">
        <f t="shared" ca="1" si="3"/>
        <v>#N/A</v>
      </c>
      <c r="P41" s="26" t="e">
        <f>"overview2!B"&amp;VLOOKUP($D$3,Overview2!$A$2:$C$701,3,FALSE)+M41</f>
        <v>#N/A</v>
      </c>
      <c r="Q41" s="26" t="e">
        <f t="shared" ca="1" si="7"/>
        <v>#N/A</v>
      </c>
      <c r="R41" s="27"/>
      <c r="S41" s="27"/>
      <c r="T41" s="28"/>
      <c r="U41" s="27"/>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row>
    <row r="42" spans="6:46" s="40" customFormat="1" x14ac:dyDescent="0.25">
      <c r="F42" s="41"/>
      <c r="G42" s="41"/>
      <c r="H42" s="41"/>
      <c r="I42" s="41"/>
      <c r="J42" s="41"/>
      <c r="K42" s="41"/>
      <c r="L42" s="41"/>
      <c r="M42" s="26">
        <f t="shared" si="2"/>
        <v>39</v>
      </c>
      <c r="N42" s="26" t="e">
        <f>"overview2!A"&amp;VLOOKUP($D$3,Overview2!$A$2:$C$701,3,FALSE)+M42</f>
        <v>#N/A</v>
      </c>
      <c r="O42" s="26" t="e">
        <f t="shared" ca="1" si="3"/>
        <v>#N/A</v>
      </c>
      <c r="P42" s="26" t="e">
        <f>"overview2!B"&amp;VLOOKUP($D$3,Overview2!$A$2:$C$701,3,FALSE)+M42</f>
        <v>#N/A</v>
      </c>
      <c r="Q42" s="26" t="e">
        <f t="shared" ca="1" si="7"/>
        <v>#N/A</v>
      </c>
      <c r="R42" s="27"/>
      <c r="S42" s="27"/>
      <c r="T42" s="28"/>
      <c r="U42" s="27"/>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row>
    <row r="43" spans="6:46" s="40" customFormat="1" x14ac:dyDescent="0.25">
      <c r="F43" s="41"/>
      <c r="G43" s="41"/>
      <c r="H43" s="41"/>
      <c r="I43" s="41"/>
      <c r="J43" s="41"/>
      <c r="K43" s="41"/>
      <c r="L43" s="41"/>
      <c r="M43" s="26">
        <f t="shared" si="2"/>
        <v>40</v>
      </c>
      <c r="N43" s="26" t="e">
        <f>"overview2!A"&amp;VLOOKUP($D$3,Overview2!$A$2:$C$701,3,FALSE)+M43</f>
        <v>#N/A</v>
      </c>
      <c r="O43" s="26" t="e">
        <f t="shared" ca="1" si="3"/>
        <v>#N/A</v>
      </c>
      <c r="P43" s="26" t="e">
        <f>"overview2!B"&amp;VLOOKUP($D$3,Overview2!$A$2:$C$701,3,FALSE)+M43</f>
        <v>#N/A</v>
      </c>
      <c r="Q43" s="26" t="e">
        <f t="shared" ca="1" si="7"/>
        <v>#N/A</v>
      </c>
      <c r="R43" s="27"/>
      <c r="S43" s="27"/>
      <c r="T43" s="28"/>
      <c r="U43" s="27"/>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row>
    <row r="44" spans="6:46" s="40" customFormat="1" x14ac:dyDescent="0.25">
      <c r="F44" s="41"/>
      <c r="G44" s="41"/>
      <c r="H44" s="41"/>
      <c r="I44" s="41"/>
      <c r="J44" s="41"/>
      <c r="K44" s="41"/>
      <c r="L44" s="41"/>
      <c r="M44" s="26">
        <f t="shared" si="2"/>
        <v>41</v>
      </c>
      <c r="N44" s="26" t="e">
        <f>"overview2!A"&amp;VLOOKUP($D$3,Overview2!$A$2:$C$701,3,FALSE)+M44</f>
        <v>#N/A</v>
      </c>
      <c r="O44" s="26" t="e">
        <f t="shared" ca="1" si="3"/>
        <v>#N/A</v>
      </c>
      <c r="P44" s="26" t="e">
        <f>"overview2!B"&amp;VLOOKUP($D$3,Overview2!$A$2:$C$701,3,FALSE)+M44</f>
        <v>#N/A</v>
      </c>
      <c r="Q44" s="26" t="e">
        <f t="shared" ca="1" si="7"/>
        <v>#N/A</v>
      </c>
      <c r="R44" s="27"/>
      <c r="S44" s="27"/>
      <c r="T44" s="28"/>
      <c r="U44" s="27"/>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row>
    <row r="45" spans="6:46" s="40" customFormat="1" x14ac:dyDescent="0.25">
      <c r="F45" s="41"/>
      <c r="G45" s="41"/>
      <c r="H45" s="41"/>
      <c r="I45" s="41"/>
      <c r="J45" s="41"/>
      <c r="K45" s="41"/>
      <c r="L45" s="41"/>
      <c r="M45" s="26">
        <f t="shared" si="2"/>
        <v>42</v>
      </c>
      <c r="N45" s="26" t="e">
        <f>"overview2!A"&amp;VLOOKUP($D$3,Overview2!$A$2:$C$701,3,FALSE)+M45</f>
        <v>#N/A</v>
      </c>
      <c r="O45" s="26" t="e">
        <f t="shared" ca="1" si="3"/>
        <v>#N/A</v>
      </c>
      <c r="P45" s="26" t="e">
        <f>"overview2!B"&amp;VLOOKUP($D$3,Overview2!$A$2:$C$701,3,FALSE)+M45</f>
        <v>#N/A</v>
      </c>
      <c r="Q45" s="26" t="e">
        <f t="shared" ca="1" si="7"/>
        <v>#N/A</v>
      </c>
      <c r="R45" s="27"/>
      <c r="S45" s="27"/>
      <c r="T45" s="28"/>
      <c r="U45" s="27"/>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row>
    <row r="46" spans="6:46" s="40" customFormat="1" x14ac:dyDescent="0.25">
      <c r="F46" s="41"/>
      <c r="G46" s="41"/>
      <c r="H46" s="41"/>
      <c r="I46" s="41"/>
      <c r="J46" s="41"/>
      <c r="K46" s="41"/>
      <c r="L46" s="41"/>
      <c r="M46" s="26">
        <f t="shared" si="2"/>
        <v>43</v>
      </c>
      <c r="N46" s="26" t="e">
        <f>"overview2!A"&amp;VLOOKUP($D$3,Overview2!$A$2:$C$701,3,FALSE)+M46</f>
        <v>#N/A</v>
      </c>
      <c r="O46" s="26" t="e">
        <f t="shared" ca="1" si="3"/>
        <v>#N/A</v>
      </c>
      <c r="P46" s="26" t="e">
        <f>"overview2!B"&amp;VLOOKUP($D$3,Overview2!$A$2:$C$701,3,FALSE)+M46</f>
        <v>#N/A</v>
      </c>
      <c r="Q46" s="26" t="e">
        <f t="shared" ca="1" si="7"/>
        <v>#N/A</v>
      </c>
      <c r="R46" s="27"/>
      <c r="S46" s="27"/>
      <c r="T46" s="28"/>
      <c r="U46" s="27"/>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row>
    <row r="47" spans="6:46" s="40" customFormat="1" x14ac:dyDescent="0.25">
      <c r="F47" s="41"/>
      <c r="G47" s="41"/>
      <c r="H47" s="41"/>
      <c r="I47" s="41"/>
      <c r="J47" s="41"/>
      <c r="K47" s="41"/>
      <c r="L47" s="41"/>
      <c r="M47" s="26">
        <f t="shared" si="2"/>
        <v>44</v>
      </c>
      <c r="N47" s="26" t="e">
        <f>"overview2!A"&amp;VLOOKUP($D$3,Overview2!$A$2:$C$701,3,FALSE)+M47</f>
        <v>#N/A</v>
      </c>
      <c r="O47" s="26" t="e">
        <f t="shared" ca="1" si="3"/>
        <v>#N/A</v>
      </c>
      <c r="P47" s="26" t="e">
        <f>"overview2!B"&amp;VLOOKUP($D$3,Overview2!$A$2:$C$701,3,FALSE)+M47</f>
        <v>#N/A</v>
      </c>
      <c r="Q47" s="26" t="e">
        <f t="shared" ca="1" si="7"/>
        <v>#N/A</v>
      </c>
      <c r="R47" s="27"/>
      <c r="S47" s="27"/>
      <c r="T47" s="28"/>
      <c r="U47" s="27"/>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row>
    <row r="48" spans="6:46" s="40" customFormat="1" x14ac:dyDescent="0.25">
      <c r="F48" s="41"/>
      <c r="G48" s="41"/>
      <c r="H48" s="41"/>
      <c r="I48" s="41"/>
      <c r="J48" s="41"/>
      <c r="K48" s="41"/>
      <c r="L48" s="41"/>
      <c r="M48" s="26">
        <f t="shared" si="2"/>
        <v>45</v>
      </c>
      <c r="N48" s="26" t="e">
        <f>"overview2!A"&amp;VLOOKUP($D$3,Overview2!$A$2:$C$701,3,FALSE)+M48</f>
        <v>#N/A</v>
      </c>
      <c r="O48" s="26" t="e">
        <f t="shared" ca="1" si="3"/>
        <v>#N/A</v>
      </c>
      <c r="P48" s="26" t="e">
        <f>"overview2!B"&amp;VLOOKUP($D$3,Overview2!$A$2:$C$701,3,FALSE)+M48</f>
        <v>#N/A</v>
      </c>
      <c r="Q48" s="26" t="e">
        <f t="shared" ca="1" si="7"/>
        <v>#N/A</v>
      </c>
      <c r="R48" s="27"/>
      <c r="S48" s="27"/>
      <c r="T48" s="28"/>
      <c r="U48" s="27"/>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row>
    <row r="49" spans="1:46" s="40" customFormat="1" x14ac:dyDescent="0.25">
      <c r="F49" s="41"/>
      <c r="G49" s="41"/>
      <c r="H49" s="41"/>
      <c r="I49" s="41"/>
      <c r="J49" s="41"/>
      <c r="K49" s="41"/>
      <c r="L49" s="41"/>
      <c r="M49" s="26">
        <f t="shared" si="2"/>
        <v>46</v>
      </c>
      <c r="N49" s="26" t="e">
        <f>"overview2!A"&amp;VLOOKUP($D$3,Overview2!$A$2:$C$701,3,FALSE)+M49</f>
        <v>#N/A</v>
      </c>
      <c r="O49" s="26" t="e">
        <f t="shared" ca="1" si="3"/>
        <v>#N/A</v>
      </c>
      <c r="P49" s="26" t="e">
        <f>"overview2!B"&amp;VLOOKUP($D$3,Overview2!$A$2:$C$701,3,FALSE)+M49</f>
        <v>#N/A</v>
      </c>
      <c r="Q49" s="26" t="e">
        <f t="shared" ca="1" si="7"/>
        <v>#N/A</v>
      </c>
      <c r="R49" s="27"/>
      <c r="S49" s="27"/>
      <c r="T49" s="28"/>
      <c r="U49" s="27"/>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row>
    <row r="50" spans="1:46" s="40" customFormat="1" x14ac:dyDescent="0.25">
      <c r="F50" s="41"/>
      <c r="G50" s="41"/>
      <c r="H50" s="41"/>
      <c r="I50" s="41"/>
      <c r="J50" s="41"/>
      <c r="K50" s="41"/>
      <c r="L50" s="41"/>
      <c r="M50" s="26">
        <f t="shared" si="2"/>
        <v>47</v>
      </c>
      <c r="N50" s="26" t="e">
        <f>"overview2!A"&amp;VLOOKUP($D$3,Overview2!$A$2:$C$701,3,FALSE)+M50</f>
        <v>#N/A</v>
      </c>
      <c r="O50" s="26" t="e">
        <f t="shared" ca="1" si="3"/>
        <v>#N/A</v>
      </c>
      <c r="P50" s="26" t="e">
        <f>"overview2!B"&amp;VLOOKUP($D$3,Overview2!$A$2:$C$701,3,FALSE)+M50</f>
        <v>#N/A</v>
      </c>
      <c r="Q50" s="26" t="e">
        <f t="shared" ca="1" si="7"/>
        <v>#N/A</v>
      </c>
      <c r="R50" s="27"/>
      <c r="S50" s="27"/>
      <c r="T50" s="28"/>
      <c r="U50" s="27"/>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row>
    <row r="51" spans="1:46" s="40" customFormat="1" x14ac:dyDescent="0.25">
      <c r="F51" s="41"/>
      <c r="G51" s="41"/>
      <c r="H51" s="41"/>
      <c r="I51" s="41"/>
      <c r="J51" s="41"/>
      <c r="K51" s="41"/>
      <c r="L51" s="41"/>
      <c r="M51" s="26">
        <f t="shared" si="2"/>
        <v>48</v>
      </c>
      <c r="N51" s="26" t="e">
        <f>"overview2!A"&amp;VLOOKUP($D$3,Overview2!$A$2:$C$701,3,FALSE)+M51</f>
        <v>#N/A</v>
      </c>
      <c r="O51" s="26" t="e">
        <f t="shared" ca="1" si="3"/>
        <v>#N/A</v>
      </c>
      <c r="P51" s="26" t="e">
        <f>"overview2!B"&amp;VLOOKUP($D$3,Overview2!$A$2:$C$701,3,FALSE)+M51</f>
        <v>#N/A</v>
      </c>
      <c r="Q51" s="26" t="e">
        <f t="shared" ca="1" si="7"/>
        <v>#N/A</v>
      </c>
      <c r="R51" s="27"/>
      <c r="S51" s="27"/>
      <c r="T51" s="28"/>
      <c r="U51" s="27"/>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row>
    <row r="52" spans="1:46" s="40" customFormat="1" x14ac:dyDescent="0.25">
      <c r="F52" s="41"/>
      <c r="G52" s="41"/>
      <c r="H52" s="41"/>
      <c r="I52" s="41"/>
      <c r="J52" s="41"/>
      <c r="K52" s="41"/>
      <c r="L52" s="41"/>
      <c r="M52" s="26">
        <f t="shared" si="2"/>
        <v>49</v>
      </c>
      <c r="N52" s="26" t="e">
        <f>"overview2!A"&amp;VLOOKUP($D$3,Overview2!$A$2:$C$701,3,FALSE)+M52</f>
        <v>#N/A</v>
      </c>
      <c r="O52" s="26" t="e">
        <f t="shared" ca="1" si="3"/>
        <v>#N/A</v>
      </c>
      <c r="P52" s="26" t="e">
        <f>"overview2!B"&amp;VLOOKUP($D$3,Overview2!$A$2:$C$701,3,FALSE)+M52</f>
        <v>#N/A</v>
      </c>
      <c r="Q52" s="26" t="e">
        <f t="shared" ca="1" si="7"/>
        <v>#N/A</v>
      </c>
      <c r="R52" s="27"/>
      <c r="S52" s="27"/>
      <c r="T52" s="28"/>
      <c r="U52" s="27"/>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row>
    <row r="53" spans="1:46" s="40" customFormat="1" x14ac:dyDescent="0.25">
      <c r="F53" s="41"/>
      <c r="G53" s="41"/>
      <c r="H53" s="41"/>
      <c r="I53" s="41"/>
      <c r="J53" s="41"/>
      <c r="K53" s="41"/>
      <c r="L53" s="41"/>
      <c r="M53" s="26">
        <f t="shared" si="2"/>
        <v>50</v>
      </c>
      <c r="N53" s="26" t="e">
        <f>"overview2!A"&amp;VLOOKUP($D$3,Overview2!$A$2:$C$701,3,FALSE)+M53</f>
        <v>#N/A</v>
      </c>
      <c r="O53" s="26" t="e">
        <f t="shared" ca="1" si="3"/>
        <v>#N/A</v>
      </c>
      <c r="P53" s="26" t="e">
        <f>"overview2!B"&amp;VLOOKUP($D$3,Overview2!$A$2:$C$701,3,FALSE)+M53</f>
        <v>#N/A</v>
      </c>
      <c r="Q53" s="26" t="e">
        <f t="shared" ca="1" si="7"/>
        <v>#N/A</v>
      </c>
      <c r="R53" s="27"/>
      <c r="S53" s="27"/>
      <c r="T53" s="28"/>
      <c r="U53" s="27"/>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row>
    <row r="54" spans="1:46" x14ac:dyDescent="0.25">
      <c r="A54" s="28"/>
      <c r="B54" s="28"/>
      <c r="C54" s="28"/>
      <c r="D54" s="28"/>
      <c r="E54" s="28"/>
      <c r="M54" s="26">
        <f t="shared" si="2"/>
        <v>51</v>
      </c>
      <c r="N54" s="26" t="e">
        <f>"overview2!A"&amp;VLOOKUP($D$3,Overview2!$A$2:$C$701,3,FALSE)+M54</f>
        <v>#N/A</v>
      </c>
      <c r="O54" s="26" t="e">
        <f t="shared" ca="1" si="3"/>
        <v>#N/A</v>
      </c>
      <c r="P54" s="26" t="e">
        <f>"overview2!B"&amp;VLOOKUP($D$3,Overview2!$A$2:$C$701,3,FALSE)+M54</f>
        <v>#N/A</v>
      </c>
      <c r="Q54" s="26" t="e">
        <f t="shared" ca="1" si="7"/>
        <v>#N/A</v>
      </c>
    </row>
    <row r="55" spans="1:46" x14ac:dyDescent="0.25">
      <c r="A55" s="28"/>
      <c r="B55" s="28"/>
      <c r="C55" s="28"/>
      <c r="D55" s="28"/>
      <c r="E55" s="28"/>
      <c r="M55" s="26">
        <f t="shared" si="2"/>
        <v>52</v>
      </c>
      <c r="N55" s="26" t="e">
        <f>"overview2!A"&amp;VLOOKUP($D$3,Overview2!$A$2:$C$701,3,FALSE)+M55</f>
        <v>#N/A</v>
      </c>
      <c r="O55" s="26" t="e">
        <f t="shared" ca="1" si="3"/>
        <v>#N/A</v>
      </c>
      <c r="P55" s="26" t="e">
        <f>"overview2!B"&amp;VLOOKUP($D$3,Overview2!$A$2:$C$701,3,FALSE)+M55</f>
        <v>#N/A</v>
      </c>
      <c r="Q55" s="26" t="e">
        <f t="shared" ca="1" si="7"/>
        <v>#N/A</v>
      </c>
    </row>
    <row r="56" spans="1:46" x14ac:dyDescent="0.25">
      <c r="A56" s="28"/>
      <c r="B56" s="28"/>
      <c r="C56" s="28"/>
      <c r="D56" s="28"/>
      <c r="E56" s="28"/>
      <c r="M56" s="26">
        <f t="shared" si="2"/>
        <v>53</v>
      </c>
      <c r="N56" s="26" t="e">
        <f>"overview2!A"&amp;VLOOKUP($D$3,Overview2!$A$2:$C$701,3,FALSE)+M56</f>
        <v>#N/A</v>
      </c>
      <c r="O56" s="26" t="e">
        <f t="shared" ca="1" si="3"/>
        <v>#N/A</v>
      </c>
      <c r="P56" s="26" t="e">
        <f>"overview2!B"&amp;VLOOKUP($D$3,Overview2!$A$2:$C$701,3,FALSE)+M56</f>
        <v>#N/A</v>
      </c>
      <c r="Q56" s="26" t="e">
        <f t="shared" ca="1" si="7"/>
        <v>#N/A</v>
      </c>
    </row>
    <row r="57" spans="1:46" x14ac:dyDescent="0.25">
      <c r="A57" s="28"/>
      <c r="B57" s="28"/>
      <c r="C57" s="28"/>
      <c r="D57" s="28"/>
      <c r="E57" s="28"/>
      <c r="M57" s="26">
        <f t="shared" si="2"/>
        <v>54</v>
      </c>
      <c r="N57" s="26" t="e">
        <f>"overview2!A"&amp;VLOOKUP($D$3,Overview2!$A$2:$C$701,3,FALSE)+M57</f>
        <v>#N/A</v>
      </c>
      <c r="O57" s="26" t="e">
        <f t="shared" ca="1" si="3"/>
        <v>#N/A</v>
      </c>
      <c r="P57" s="26" t="e">
        <f>"overview2!B"&amp;VLOOKUP($D$3,Overview2!$A$2:$C$701,3,FALSE)+M57</f>
        <v>#N/A</v>
      </c>
      <c r="Q57" s="26" t="e">
        <f t="shared" ca="1" si="7"/>
        <v>#N/A</v>
      </c>
    </row>
    <row r="58" spans="1:46" x14ac:dyDescent="0.25">
      <c r="A58" s="28"/>
      <c r="B58" s="28"/>
      <c r="C58" s="28"/>
      <c r="D58" s="28"/>
      <c r="E58" s="28"/>
      <c r="M58" s="26">
        <f t="shared" si="2"/>
        <v>55</v>
      </c>
      <c r="N58" s="26" t="e">
        <f>"overview2!A"&amp;VLOOKUP($D$3,Overview2!$A$2:$C$701,3,FALSE)+M58</f>
        <v>#N/A</v>
      </c>
      <c r="O58" s="26" t="e">
        <f t="shared" ca="1" si="3"/>
        <v>#N/A</v>
      </c>
      <c r="P58" s="26" t="e">
        <f>"overview2!B"&amp;VLOOKUP($D$3,Overview2!$A$2:$C$701,3,FALSE)+M58</f>
        <v>#N/A</v>
      </c>
      <c r="Q58" s="26" t="e">
        <f t="shared" ca="1" si="7"/>
        <v>#N/A</v>
      </c>
    </row>
    <row r="59" spans="1:46" x14ac:dyDescent="0.25">
      <c r="A59" s="28"/>
      <c r="B59" s="28"/>
      <c r="C59" s="28"/>
      <c r="D59" s="28"/>
      <c r="E59" s="28"/>
      <c r="M59" s="26">
        <f t="shared" si="2"/>
        <v>56</v>
      </c>
      <c r="N59" s="26" t="e">
        <f>"overview2!A"&amp;VLOOKUP($D$3,Overview2!$A$2:$C$701,3,FALSE)+M59</f>
        <v>#N/A</v>
      </c>
      <c r="O59" s="26" t="e">
        <f t="shared" ca="1" si="3"/>
        <v>#N/A</v>
      </c>
      <c r="P59" s="26" t="e">
        <f>"overview2!B"&amp;VLOOKUP($D$3,Overview2!$A$2:$C$701,3,FALSE)+M59</f>
        <v>#N/A</v>
      </c>
      <c r="Q59" s="26" t="e">
        <f t="shared" ca="1" si="7"/>
        <v>#N/A</v>
      </c>
    </row>
    <row r="60" spans="1:46" x14ac:dyDescent="0.25">
      <c r="A60" s="28"/>
      <c r="B60" s="28"/>
      <c r="C60" s="28"/>
      <c r="D60" s="28"/>
      <c r="E60" s="28"/>
      <c r="M60" s="26">
        <f t="shared" si="2"/>
        <v>57</v>
      </c>
      <c r="N60" s="26" t="e">
        <f>"overview2!A"&amp;VLOOKUP($D$3,Overview2!$A$2:$C$701,3,FALSE)+M60</f>
        <v>#N/A</v>
      </c>
      <c r="O60" s="26" t="e">
        <f t="shared" ca="1" si="3"/>
        <v>#N/A</v>
      </c>
      <c r="P60" s="26" t="e">
        <f>"overview2!B"&amp;VLOOKUP($D$3,Overview2!$A$2:$C$701,3,FALSE)+M60</f>
        <v>#N/A</v>
      </c>
      <c r="Q60" s="26" t="e">
        <f t="shared" ca="1" si="7"/>
        <v>#N/A</v>
      </c>
    </row>
    <row r="61" spans="1:46" x14ac:dyDescent="0.25">
      <c r="A61" s="28"/>
      <c r="B61" s="28"/>
      <c r="C61" s="28"/>
      <c r="D61" s="28"/>
      <c r="E61" s="28"/>
      <c r="M61" s="26">
        <f t="shared" si="2"/>
        <v>58</v>
      </c>
      <c r="N61" s="26" t="e">
        <f>"overview2!A"&amp;VLOOKUP($D$3,Overview2!$A$2:$C$701,3,FALSE)+M61</f>
        <v>#N/A</v>
      </c>
      <c r="O61" s="26" t="e">
        <f t="shared" ca="1" si="3"/>
        <v>#N/A</v>
      </c>
      <c r="P61" s="26" t="e">
        <f>"overview2!B"&amp;VLOOKUP($D$3,Overview2!$A$2:$C$701,3,FALSE)+M61</f>
        <v>#N/A</v>
      </c>
      <c r="Q61" s="26" t="e">
        <f t="shared" ca="1" si="7"/>
        <v>#N/A</v>
      </c>
    </row>
    <row r="62" spans="1:46" x14ac:dyDescent="0.25">
      <c r="A62" s="28"/>
      <c r="B62" s="28"/>
      <c r="C62" s="28"/>
      <c r="D62" s="28"/>
      <c r="E62" s="28"/>
      <c r="M62" s="26">
        <f t="shared" si="2"/>
        <v>59</v>
      </c>
      <c r="N62" s="26" t="e">
        <f>"overview2!A"&amp;VLOOKUP($D$3,Overview2!$A$2:$C$701,3,FALSE)+M62</f>
        <v>#N/A</v>
      </c>
      <c r="O62" s="26" t="e">
        <f t="shared" ca="1" si="3"/>
        <v>#N/A</v>
      </c>
      <c r="P62" s="26" t="e">
        <f>"overview2!B"&amp;VLOOKUP($D$3,Overview2!$A$2:$C$701,3,FALSE)+M62</f>
        <v>#N/A</v>
      </c>
      <c r="Q62" s="26" t="e">
        <f t="shared" ca="1" si="7"/>
        <v>#N/A</v>
      </c>
    </row>
    <row r="63" spans="1:46" x14ac:dyDescent="0.25">
      <c r="A63" s="28"/>
      <c r="B63" s="28"/>
      <c r="C63" s="28"/>
      <c r="D63" s="28"/>
      <c r="E63" s="28"/>
      <c r="M63" s="26">
        <f t="shared" si="2"/>
        <v>60</v>
      </c>
      <c r="N63" s="26" t="e">
        <f>"overview2!A"&amp;VLOOKUP($D$3,Overview2!$A$2:$C$701,3,FALSE)+M63</f>
        <v>#N/A</v>
      </c>
      <c r="O63" s="26" t="e">
        <f t="shared" ca="1" si="3"/>
        <v>#N/A</v>
      </c>
      <c r="P63" s="26" t="e">
        <f>"overview2!B"&amp;VLOOKUP($D$3,Overview2!$A$2:$C$701,3,FALSE)+M63</f>
        <v>#N/A</v>
      </c>
      <c r="Q63" s="26" t="e">
        <f t="shared" ca="1" si="7"/>
        <v>#N/A</v>
      </c>
    </row>
    <row r="64" spans="1:46" x14ac:dyDescent="0.25">
      <c r="A64" s="28"/>
      <c r="B64" s="28"/>
      <c r="C64" s="28"/>
      <c r="D64" s="28"/>
      <c r="E64" s="28"/>
      <c r="M64" s="26">
        <f t="shared" si="2"/>
        <v>61</v>
      </c>
      <c r="N64" s="26" t="e">
        <f>"overview2!A"&amp;VLOOKUP($D$3,Overview2!$A$2:$C$701,3,FALSE)+M64</f>
        <v>#N/A</v>
      </c>
      <c r="O64" s="26" t="e">
        <f t="shared" ca="1" si="3"/>
        <v>#N/A</v>
      </c>
      <c r="P64" s="26" t="e">
        <f>"overview2!B"&amp;VLOOKUP($D$3,Overview2!$A$2:$C$701,3,FALSE)+M64</f>
        <v>#N/A</v>
      </c>
      <c r="Q64" s="26" t="e">
        <f t="shared" ca="1" si="7"/>
        <v>#N/A</v>
      </c>
    </row>
    <row r="65" spans="1:17" x14ac:dyDescent="0.25">
      <c r="A65" s="28"/>
      <c r="B65" s="28"/>
      <c r="C65" s="28"/>
      <c r="D65" s="28"/>
      <c r="E65" s="28"/>
      <c r="M65" s="26">
        <f t="shared" si="2"/>
        <v>62</v>
      </c>
      <c r="N65" s="26" t="e">
        <f>"overview2!A"&amp;VLOOKUP($D$3,Overview2!$A$2:$C$701,3,FALSE)+M65</f>
        <v>#N/A</v>
      </c>
      <c r="O65" s="26" t="e">
        <f t="shared" ca="1" si="3"/>
        <v>#N/A</v>
      </c>
      <c r="P65" s="26" t="e">
        <f>"overview2!B"&amp;VLOOKUP($D$3,Overview2!$A$2:$C$701,3,FALSE)+M65</f>
        <v>#N/A</v>
      </c>
      <c r="Q65" s="26" t="e">
        <f t="shared" ca="1" si="7"/>
        <v>#N/A</v>
      </c>
    </row>
    <row r="66" spans="1:17" x14ac:dyDescent="0.25">
      <c r="A66" s="28"/>
      <c r="B66" s="28"/>
      <c r="C66" s="28"/>
      <c r="D66" s="28"/>
      <c r="E66" s="28"/>
      <c r="M66" s="26">
        <f t="shared" si="2"/>
        <v>63</v>
      </c>
      <c r="N66" s="26" t="e">
        <f>"overview2!A"&amp;VLOOKUP($D$3,Overview2!$A$2:$C$701,3,FALSE)+M66</f>
        <v>#N/A</v>
      </c>
      <c r="O66" s="26" t="e">
        <f t="shared" ca="1" si="3"/>
        <v>#N/A</v>
      </c>
      <c r="P66" s="26" t="e">
        <f>"overview2!B"&amp;VLOOKUP($D$3,Overview2!$A$2:$C$701,3,FALSE)+M66</f>
        <v>#N/A</v>
      </c>
      <c r="Q66" s="26" t="e">
        <f t="shared" ca="1" si="7"/>
        <v>#N/A</v>
      </c>
    </row>
    <row r="67" spans="1:17" x14ac:dyDescent="0.25">
      <c r="A67" s="28"/>
      <c r="B67" s="28"/>
      <c r="C67" s="28"/>
      <c r="D67" s="28"/>
      <c r="E67" s="28"/>
      <c r="M67" s="26">
        <f t="shared" ref="M67:M130" si="8">M66+1</f>
        <v>64</v>
      </c>
      <c r="N67" s="26" t="e">
        <f>"overview2!A"&amp;VLOOKUP($D$3,Overview2!$A$2:$C$701,3,FALSE)+M67</f>
        <v>#N/A</v>
      </c>
      <c r="O67" s="26" t="e">
        <f t="shared" ref="O67:O130" ca="1" si="9">INDIRECT(N67)</f>
        <v>#N/A</v>
      </c>
      <c r="P67" s="26" t="e">
        <f>"overview2!B"&amp;VLOOKUP($D$3,Overview2!$A$2:$C$701,3,FALSE)+M67</f>
        <v>#N/A</v>
      </c>
      <c r="Q67" s="26" t="e">
        <f t="shared" ca="1" si="7"/>
        <v>#N/A</v>
      </c>
    </row>
    <row r="68" spans="1:17" x14ac:dyDescent="0.25">
      <c r="A68" s="28"/>
      <c r="B68" s="28"/>
      <c r="C68" s="28"/>
      <c r="D68" s="28"/>
      <c r="E68" s="28"/>
      <c r="M68" s="26">
        <f t="shared" si="8"/>
        <v>65</v>
      </c>
      <c r="N68" s="26" t="e">
        <f>"overview2!A"&amp;VLOOKUP($D$3,Overview2!$A$2:$C$701,3,FALSE)+M68</f>
        <v>#N/A</v>
      </c>
      <c r="O68" s="26" t="e">
        <f t="shared" ca="1" si="9"/>
        <v>#N/A</v>
      </c>
      <c r="P68" s="26" t="e">
        <f>"overview2!B"&amp;VLOOKUP($D$3,Overview2!$A$2:$C$701,3,FALSE)+M68</f>
        <v>#N/A</v>
      </c>
      <c r="Q68" s="26" t="e">
        <f t="shared" ca="1" si="7"/>
        <v>#N/A</v>
      </c>
    </row>
    <row r="69" spans="1:17" x14ac:dyDescent="0.25">
      <c r="A69" s="28"/>
      <c r="B69" s="28"/>
      <c r="C69" s="28"/>
      <c r="D69" s="28"/>
      <c r="E69" s="28"/>
      <c r="M69" s="26">
        <f t="shared" si="8"/>
        <v>66</v>
      </c>
      <c r="N69" s="26" t="e">
        <f>"overview2!A"&amp;VLOOKUP($D$3,Overview2!$A$2:$C$701,3,FALSE)+M69</f>
        <v>#N/A</v>
      </c>
      <c r="O69" s="26" t="e">
        <f t="shared" ca="1" si="9"/>
        <v>#N/A</v>
      </c>
      <c r="P69" s="26" t="e">
        <f>"overview2!B"&amp;VLOOKUP($D$3,Overview2!$A$2:$C$701,3,FALSE)+M69</f>
        <v>#N/A</v>
      </c>
      <c r="Q69" s="26" t="e">
        <f t="shared" ca="1" si="7"/>
        <v>#N/A</v>
      </c>
    </row>
    <row r="70" spans="1:17" x14ac:dyDescent="0.25">
      <c r="A70" s="28"/>
      <c r="B70" s="28"/>
      <c r="C70" s="28"/>
      <c r="D70" s="28"/>
      <c r="E70" s="28"/>
      <c r="M70" s="26">
        <f t="shared" si="8"/>
        <v>67</v>
      </c>
      <c r="N70" s="26" t="e">
        <f>"overview2!A"&amp;VLOOKUP($D$3,Overview2!$A$2:$C$701,3,FALSE)+M70</f>
        <v>#N/A</v>
      </c>
      <c r="O70" s="26" t="e">
        <f t="shared" ca="1" si="9"/>
        <v>#N/A</v>
      </c>
      <c r="P70" s="26" t="e">
        <f>"overview2!B"&amp;VLOOKUP($D$3,Overview2!$A$2:$C$701,3,FALSE)+M70</f>
        <v>#N/A</v>
      </c>
      <c r="Q70" s="26" t="e">
        <f t="shared" ca="1" si="7"/>
        <v>#N/A</v>
      </c>
    </row>
    <row r="71" spans="1:17" x14ac:dyDescent="0.25">
      <c r="A71" s="28"/>
      <c r="B71" s="28"/>
      <c r="C71" s="28"/>
      <c r="D71" s="28"/>
      <c r="E71" s="28"/>
      <c r="M71" s="26">
        <f t="shared" si="8"/>
        <v>68</v>
      </c>
      <c r="N71" s="26" t="e">
        <f>"overview2!A"&amp;VLOOKUP($D$3,Overview2!$A$2:$C$701,3,FALSE)+M71</f>
        <v>#N/A</v>
      </c>
      <c r="O71" s="26" t="e">
        <f t="shared" ca="1" si="9"/>
        <v>#N/A</v>
      </c>
      <c r="P71" s="26" t="e">
        <f>"overview2!B"&amp;VLOOKUP($D$3,Overview2!$A$2:$C$701,3,FALSE)+M71</f>
        <v>#N/A</v>
      </c>
      <c r="Q71" s="26" t="e">
        <f t="shared" ca="1" si="7"/>
        <v>#N/A</v>
      </c>
    </row>
    <row r="72" spans="1:17" x14ac:dyDescent="0.25">
      <c r="A72" s="28"/>
      <c r="B72" s="28"/>
      <c r="C72" s="28"/>
      <c r="D72" s="28"/>
      <c r="E72" s="28"/>
      <c r="M72" s="26">
        <f t="shared" si="8"/>
        <v>69</v>
      </c>
      <c r="N72" s="26" t="e">
        <f>"overview2!A"&amp;VLOOKUP($D$3,Overview2!$A$2:$C$701,3,FALSE)+M72</f>
        <v>#N/A</v>
      </c>
      <c r="O72" s="26" t="e">
        <f t="shared" ca="1" si="9"/>
        <v>#N/A</v>
      </c>
      <c r="P72" s="26" t="e">
        <f>"overview2!B"&amp;VLOOKUP($D$3,Overview2!$A$2:$C$701,3,FALSE)+M72</f>
        <v>#N/A</v>
      </c>
      <c r="Q72" s="26" t="e">
        <f t="shared" ca="1" si="7"/>
        <v>#N/A</v>
      </c>
    </row>
    <row r="73" spans="1:17" x14ac:dyDescent="0.25">
      <c r="A73" s="28"/>
      <c r="B73" s="28"/>
      <c r="C73" s="28"/>
      <c r="D73" s="28"/>
      <c r="E73" s="28"/>
      <c r="M73" s="26">
        <f t="shared" si="8"/>
        <v>70</v>
      </c>
      <c r="N73" s="26" t="e">
        <f>"overview2!A"&amp;VLOOKUP($D$3,Overview2!$A$2:$C$701,3,FALSE)+M73</f>
        <v>#N/A</v>
      </c>
      <c r="O73" s="26" t="e">
        <f t="shared" ca="1" si="9"/>
        <v>#N/A</v>
      </c>
      <c r="P73" s="26" t="e">
        <f>"overview2!B"&amp;VLOOKUP($D$3,Overview2!$A$2:$C$701,3,FALSE)+M73</f>
        <v>#N/A</v>
      </c>
      <c r="Q73" s="26" t="e">
        <f t="shared" ca="1" si="7"/>
        <v>#N/A</v>
      </c>
    </row>
    <row r="74" spans="1:17" x14ac:dyDescent="0.25">
      <c r="A74" s="28"/>
      <c r="B74" s="28"/>
      <c r="C74" s="28"/>
      <c r="D74" s="28"/>
      <c r="E74" s="28"/>
      <c r="M74" s="26">
        <f t="shared" si="8"/>
        <v>71</v>
      </c>
      <c r="N74" s="26" t="e">
        <f>"overview2!A"&amp;VLOOKUP($D$3,Overview2!$A$2:$C$701,3,FALSE)+M74</f>
        <v>#N/A</v>
      </c>
      <c r="O74" s="26" t="e">
        <f t="shared" ca="1" si="9"/>
        <v>#N/A</v>
      </c>
      <c r="P74" s="26" t="e">
        <f>"overview2!B"&amp;VLOOKUP($D$3,Overview2!$A$2:$C$701,3,FALSE)+M74</f>
        <v>#N/A</v>
      </c>
      <c r="Q74" s="26" t="e">
        <f t="shared" ca="1" si="7"/>
        <v>#N/A</v>
      </c>
    </row>
    <row r="75" spans="1:17" x14ac:dyDescent="0.25">
      <c r="A75" s="28"/>
      <c r="B75" s="28"/>
      <c r="C75" s="28"/>
      <c r="D75" s="28"/>
      <c r="E75" s="28"/>
      <c r="M75" s="26">
        <f t="shared" si="8"/>
        <v>72</v>
      </c>
      <c r="N75" s="26" t="e">
        <f>"overview2!A"&amp;VLOOKUP($D$3,Overview2!$A$2:$C$701,3,FALSE)+M75</f>
        <v>#N/A</v>
      </c>
      <c r="O75" s="26" t="e">
        <f t="shared" ca="1" si="9"/>
        <v>#N/A</v>
      </c>
      <c r="P75" s="26" t="e">
        <f>"overview2!B"&amp;VLOOKUP($D$3,Overview2!$A$2:$C$701,3,FALSE)+M75</f>
        <v>#N/A</v>
      </c>
      <c r="Q75" s="26" t="e">
        <f t="shared" ca="1" si="7"/>
        <v>#N/A</v>
      </c>
    </row>
    <row r="76" spans="1:17" x14ac:dyDescent="0.25">
      <c r="A76" s="28"/>
      <c r="B76" s="28"/>
      <c r="C76" s="28"/>
      <c r="D76" s="28"/>
      <c r="E76" s="28"/>
      <c r="M76" s="26">
        <f t="shared" si="8"/>
        <v>73</v>
      </c>
      <c r="N76" s="26" t="e">
        <f>"overview2!A"&amp;VLOOKUP($D$3,Overview2!$A$2:$C$701,3,FALSE)+M76</f>
        <v>#N/A</v>
      </c>
      <c r="O76" s="26" t="e">
        <f t="shared" ca="1" si="9"/>
        <v>#N/A</v>
      </c>
      <c r="P76" s="26" t="e">
        <f>"overview2!B"&amp;VLOOKUP($D$3,Overview2!$A$2:$C$701,3,FALSE)+M76</f>
        <v>#N/A</v>
      </c>
      <c r="Q76" s="26" t="e">
        <f t="shared" ca="1" si="7"/>
        <v>#N/A</v>
      </c>
    </row>
    <row r="77" spans="1:17" x14ac:dyDescent="0.25">
      <c r="A77" s="28"/>
      <c r="B77" s="28"/>
      <c r="C77" s="28"/>
      <c r="D77" s="28"/>
      <c r="E77" s="28"/>
      <c r="M77" s="26">
        <f t="shared" si="8"/>
        <v>74</v>
      </c>
      <c r="N77" s="26" t="e">
        <f>"overview2!A"&amp;VLOOKUP($D$3,Overview2!$A$2:$C$701,3,FALSE)+M77</f>
        <v>#N/A</v>
      </c>
      <c r="O77" s="26" t="e">
        <f t="shared" ca="1" si="9"/>
        <v>#N/A</v>
      </c>
      <c r="P77" s="26" t="e">
        <f>"overview2!B"&amp;VLOOKUP($D$3,Overview2!$A$2:$C$701,3,FALSE)+M77</f>
        <v>#N/A</v>
      </c>
      <c r="Q77" s="26" t="e">
        <f t="shared" ca="1" si="7"/>
        <v>#N/A</v>
      </c>
    </row>
    <row r="78" spans="1:17" x14ac:dyDescent="0.25">
      <c r="A78" s="28"/>
      <c r="B78" s="28"/>
      <c r="C78" s="28"/>
      <c r="D78" s="28"/>
      <c r="E78" s="28"/>
      <c r="M78" s="26">
        <f t="shared" si="8"/>
        <v>75</v>
      </c>
      <c r="N78" s="26" t="e">
        <f>"overview2!A"&amp;VLOOKUP($D$3,Overview2!$A$2:$C$701,3,FALSE)+M78</f>
        <v>#N/A</v>
      </c>
      <c r="O78" s="26" t="e">
        <f t="shared" ca="1" si="9"/>
        <v>#N/A</v>
      </c>
      <c r="P78" s="26" t="e">
        <f>"overview2!B"&amp;VLOOKUP($D$3,Overview2!$A$2:$C$701,3,FALSE)+M78</f>
        <v>#N/A</v>
      </c>
      <c r="Q78" s="26" t="e">
        <f t="shared" ca="1" si="7"/>
        <v>#N/A</v>
      </c>
    </row>
    <row r="79" spans="1:17" x14ac:dyDescent="0.25">
      <c r="A79" s="28"/>
      <c r="B79" s="28"/>
      <c r="C79" s="28"/>
      <c r="D79" s="28"/>
      <c r="E79" s="28"/>
      <c r="M79" s="26">
        <f t="shared" si="8"/>
        <v>76</v>
      </c>
      <c r="N79" s="26" t="e">
        <f>"overview2!A"&amp;VLOOKUP($D$3,Overview2!$A$2:$C$701,3,FALSE)+M79</f>
        <v>#N/A</v>
      </c>
      <c r="O79" s="26" t="e">
        <f t="shared" ca="1" si="9"/>
        <v>#N/A</v>
      </c>
      <c r="P79" s="26" t="e">
        <f>"overview2!B"&amp;VLOOKUP($D$3,Overview2!$A$2:$C$701,3,FALSE)+M79</f>
        <v>#N/A</v>
      </c>
      <c r="Q79" s="26" t="e">
        <f t="shared" ca="1" si="7"/>
        <v>#N/A</v>
      </c>
    </row>
    <row r="80" spans="1:17" x14ac:dyDescent="0.25">
      <c r="A80" s="28"/>
      <c r="B80" s="28"/>
      <c r="C80" s="28"/>
      <c r="D80" s="28"/>
      <c r="E80" s="28"/>
      <c r="M80" s="26">
        <f t="shared" si="8"/>
        <v>77</v>
      </c>
      <c r="N80" s="26" t="e">
        <f>"overview2!A"&amp;VLOOKUP($D$3,Overview2!$A$2:$C$701,3,FALSE)+M80</f>
        <v>#N/A</v>
      </c>
      <c r="O80" s="26" t="e">
        <f t="shared" ca="1" si="9"/>
        <v>#N/A</v>
      </c>
      <c r="P80" s="26" t="e">
        <f>"overview2!B"&amp;VLOOKUP($D$3,Overview2!$A$2:$C$701,3,FALSE)+M80</f>
        <v>#N/A</v>
      </c>
      <c r="Q80" s="26" t="e">
        <f t="shared" ca="1" si="7"/>
        <v>#N/A</v>
      </c>
    </row>
    <row r="81" spans="1:17" x14ac:dyDescent="0.25">
      <c r="A81" s="28"/>
      <c r="B81" s="28"/>
      <c r="C81" s="28"/>
      <c r="D81" s="28"/>
      <c r="E81" s="28"/>
      <c r="M81" s="26">
        <f t="shared" si="8"/>
        <v>78</v>
      </c>
      <c r="N81" s="26" t="e">
        <f>"overview2!A"&amp;VLOOKUP($D$3,Overview2!$A$2:$C$701,3,FALSE)+M81</f>
        <v>#N/A</v>
      </c>
      <c r="O81" s="26" t="e">
        <f t="shared" ca="1" si="9"/>
        <v>#N/A</v>
      </c>
      <c r="P81" s="26" t="e">
        <f>"overview2!B"&amp;VLOOKUP($D$3,Overview2!$A$2:$C$701,3,FALSE)+M81</f>
        <v>#N/A</v>
      </c>
      <c r="Q81" s="26" t="e">
        <f t="shared" ca="1" si="7"/>
        <v>#N/A</v>
      </c>
    </row>
    <row r="82" spans="1:17" x14ac:dyDescent="0.25">
      <c r="A82" s="28"/>
      <c r="B82" s="28"/>
      <c r="C82" s="28"/>
      <c r="D82" s="28"/>
      <c r="E82" s="28"/>
      <c r="M82" s="26">
        <f t="shared" si="8"/>
        <v>79</v>
      </c>
      <c r="N82" s="26" t="e">
        <f>"overview2!A"&amp;VLOOKUP($D$3,Overview2!$A$2:$C$701,3,FALSE)+M82</f>
        <v>#N/A</v>
      </c>
      <c r="O82" s="26" t="e">
        <f t="shared" ca="1" si="9"/>
        <v>#N/A</v>
      </c>
      <c r="P82" s="26" t="e">
        <f>"overview2!B"&amp;VLOOKUP($D$3,Overview2!$A$2:$C$701,3,FALSE)+M82</f>
        <v>#N/A</v>
      </c>
      <c r="Q82" s="26" t="e">
        <f t="shared" ca="1" si="7"/>
        <v>#N/A</v>
      </c>
    </row>
    <row r="83" spans="1:17" x14ac:dyDescent="0.25">
      <c r="A83" s="28"/>
      <c r="B83" s="28"/>
      <c r="C83" s="28"/>
      <c r="D83" s="28"/>
      <c r="E83" s="28"/>
      <c r="M83" s="26">
        <f t="shared" si="8"/>
        <v>80</v>
      </c>
      <c r="N83" s="26" t="e">
        <f>"overview2!A"&amp;VLOOKUP($D$3,Overview2!$A$2:$C$701,3,FALSE)+M83</f>
        <v>#N/A</v>
      </c>
      <c r="O83" s="26" t="e">
        <f t="shared" ca="1" si="9"/>
        <v>#N/A</v>
      </c>
      <c r="P83" s="26" t="e">
        <f>"overview2!B"&amp;VLOOKUP($D$3,Overview2!$A$2:$C$701,3,FALSE)+M83</f>
        <v>#N/A</v>
      </c>
      <c r="Q83" s="26" t="e">
        <f t="shared" ca="1" si="7"/>
        <v>#N/A</v>
      </c>
    </row>
    <row r="84" spans="1:17" x14ac:dyDescent="0.25">
      <c r="A84" s="28"/>
      <c r="B84" s="28"/>
      <c r="C84" s="28"/>
      <c r="D84" s="28"/>
      <c r="E84" s="28"/>
      <c r="M84" s="26">
        <f t="shared" si="8"/>
        <v>81</v>
      </c>
      <c r="N84" s="26" t="e">
        <f>"overview2!A"&amp;VLOOKUP($D$3,Overview2!$A$2:$C$701,3,FALSE)+M84</f>
        <v>#N/A</v>
      </c>
      <c r="O84" s="26" t="e">
        <f t="shared" ca="1" si="9"/>
        <v>#N/A</v>
      </c>
      <c r="P84" s="26" t="e">
        <f>"overview2!B"&amp;VLOOKUP($D$3,Overview2!$A$2:$C$701,3,FALSE)+M84</f>
        <v>#N/A</v>
      </c>
      <c r="Q84" s="26" t="e">
        <f t="shared" ca="1" si="7"/>
        <v>#N/A</v>
      </c>
    </row>
    <row r="85" spans="1:17" x14ac:dyDescent="0.25">
      <c r="A85" s="28"/>
      <c r="B85" s="28"/>
      <c r="C85" s="28"/>
      <c r="D85" s="28"/>
      <c r="E85" s="28"/>
      <c r="M85" s="26">
        <f t="shared" si="8"/>
        <v>82</v>
      </c>
      <c r="N85" s="26" t="e">
        <f>"overview2!A"&amp;VLOOKUP($D$3,Overview2!$A$2:$C$701,3,FALSE)+M85</f>
        <v>#N/A</v>
      </c>
      <c r="O85" s="26" t="e">
        <f t="shared" ca="1" si="9"/>
        <v>#N/A</v>
      </c>
      <c r="P85" s="26" t="e">
        <f>"overview2!B"&amp;VLOOKUP($D$3,Overview2!$A$2:$C$701,3,FALSE)+M85</f>
        <v>#N/A</v>
      </c>
      <c r="Q85" s="26" t="e">
        <f t="shared" ca="1" si="7"/>
        <v>#N/A</v>
      </c>
    </row>
    <row r="86" spans="1:17" x14ac:dyDescent="0.25">
      <c r="A86" s="28"/>
      <c r="B86" s="28"/>
      <c r="C86" s="28"/>
      <c r="D86" s="28"/>
      <c r="E86" s="28"/>
      <c r="M86" s="26">
        <f t="shared" si="8"/>
        <v>83</v>
      </c>
      <c r="N86" s="26" t="e">
        <f>"overview2!A"&amp;VLOOKUP($D$3,Overview2!$A$2:$C$701,3,FALSE)+M86</f>
        <v>#N/A</v>
      </c>
      <c r="O86" s="26" t="e">
        <f t="shared" ca="1" si="9"/>
        <v>#N/A</v>
      </c>
      <c r="P86" s="26" t="e">
        <f>"overview2!B"&amp;VLOOKUP($D$3,Overview2!$A$2:$C$701,3,FALSE)+M86</f>
        <v>#N/A</v>
      </c>
      <c r="Q86" s="26" t="e">
        <f t="shared" ca="1" si="7"/>
        <v>#N/A</v>
      </c>
    </row>
    <row r="87" spans="1:17" x14ac:dyDescent="0.25">
      <c r="A87" s="28"/>
      <c r="B87" s="28"/>
      <c r="C87" s="28"/>
      <c r="D87" s="28"/>
      <c r="E87" s="28"/>
      <c r="M87" s="26">
        <f t="shared" si="8"/>
        <v>84</v>
      </c>
      <c r="N87" s="26" t="e">
        <f>"overview2!A"&amp;VLOOKUP($D$3,Overview2!$A$2:$C$701,3,FALSE)+M87</f>
        <v>#N/A</v>
      </c>
      <c r="O87" s="26" t="e">
        <f t="shared" ca="1" si="9"/>
        <v>#N/A</v>
      </c>
      <c r="P87" s="26" t="e">
        <f>"overview2!B"&amp;VLOOKUP($D$3,Overview2!$A$2:$C$701,3,FALSE)+M87</f>
        <v>#N/A</v>
      </c>
      <c r="Q87" s="26" t="e">
        <f t="shared" ca="1" si="7"/>
        <v>#N/A</v>
      </c>
    </row>
    <row r="88" spans="1:17" x14ac:dyDescent="0.25">
      <c r="A88" s="28"/>
      <c r="B88" s="28"/>
      <c r="C88" s="28"/>
      <c r="D88" s="28"/>
      <c r="E88" s="28"/>
      <c r="M88" s="26">
        <f t="shared" si="8"/>
        <v>85</v>
      </c>
      <c r="N88" s="26" t="e">
        <f>"overview2!A"&amp;VLOOKUP($D$3,Overview2!$A$2:$C$701,3,FALSE)+M88</f>
        <v>#N/A</v>
      </c>
      <c r="O88" s="26" t="e">
        <f t="shared" ca="1" si="9"/>
        <v>#N/A</v>
      </c>
      <c r="P88" s="26" t="e">
        <f>"overview2!B"&amp;VLOOKUP($D$3,Overview2!$A$2:$C$701,3,FALSE)+M88</f>
        <v>#N/A</v>
      </c>
      <c r="Q88" s="26" t="e">
        <f t="shared" ca="1" si="7"/>
        <v>#N/A</v>
      </c>
    </row>
    <row r="89" spans="1:17" x14ac:dyDescent="0.25">
      <c r="A89" s="28"/>
      <c r="B89" s="28"/>
      <c r="C89" s="28"/>
      <c r="D89" s="28"/>
      <c r="E89" s="28"/>
      <c r="M89" s="26">
        <f t="shared" si="8"/>
        <v>86</v>
      </c>
      <c r="N89" s="26" t="e">
        <f>"overview2!A"&amp;VLOOKUP($D$3,Overview2!$A$2:$C$701,3,FALSE)+M89</f>
        <v>#N/A</v>
      </c>
      <c r="O89" s="26" t="e">
        <f t="shared" ca="1" si="9"/>
        <v>#N/A</v>
      </c>
      <c r="P89" s="26" t="e">
        <f>"overview2!B"&amp;VLOOKUP($D$3,Overview2!$A$2:$C$701,3,FALSE)+M89</f>
        <v>#N/A</v>
      </c>
      <c r="Q89" s="26" t="e">
        <f t="shared" ca="1" si="7"/>
        <v>#N/A</v>
      </c>
    </row>
    <row r="90" spans="1:17" x14ac:dyDescent="0.25">
      <c r="A90" s="28"/>
      <c r="B90" s="28"/>
      <c r="C90" s="28"/>
      <c r="D90" s="28"/>
      <c r="E90" s="28"/>
      <c r="M90" s="26">
        <f t="shared" si="8"/>
        <v>87</v>
      </c>
      <c r="N90" s="26" t="e">
        <f>"overview2!A"&amp;VLOOKUP($D$3,Overview2!$A$2:$C$701,3,FALSE)+M90</f>
        <v>#N/A</v>
      </c>
      <c r="O90" s="26" t="e">
        <f t="shared" ca="1" si="9"/>
        <v>#N/A</v>
      </c>
      <c r="P90" s="26" t="e">
        <f>"overview2!B"&amp;VLOOKUP($D$3,Overview2!$A$2:$C$701,3,FALSE)+M90</f>
        <v>#N/A</v>
      </c>
      <c r="Q90" s="26" t="e">
        <f t="shared" ref="Q90:Q143" ca="1" si="10">IF($D$3=O90,INDIRECT(P90),"")</f>
        <v>#N/A</v>
      </c>
    </row>
    <row r="91" spans="1:17" x14ac:dyDescent="0.25">
      <c r="A91" s="28"/>
      <c r="B91" s="28"/>
      <c r="C91" s="28"/>
      <c r="D91" s="28"/>
      <c r="E91" s="28"/>
      <c r="M91" s="26">
        <f t="shared" si="8"/>
        <v>88</v>
      </c>
      <c r="N91" s="26" t="e">
        <f>"overview2!A"&amp;VLOOKUP($D$3,Overview2!$A$2:$C$701,3,FALSE)+M91</f>
        <v>#N/A</v>
      </c>
      <c r="O91" s="26" t="e">
        <f t="shared" ca="1" si="9"/>
        <v>#N/A</v>
      </c>
      <c r="P91" s="26" t="e">
        <f>"overview2!B"&amp;VLOOKUP($D$3,Overview2!$A$2:$C$701,3,FALSE)+M91</f>
        <v>#N/A</v>
      </c>
      <c r="Q91" s="26" t="e">
        <f t="shared" ca="1" si="10"/>
        <v>#N/A</v>
      </c>
    </row>
    <row r="92" spans="1:17" x14ac:dyDescent="0.25">
      <c r="A92" s="28"/>
      <c r="B92" s="28"/>
      <c r="C92" s="28"/>
      <c r="D92" s="28"/>
      <c r="E92" s="28"/>
      <c r="M92" s="26">
        <f t="shared" si="8"/>
        <v>89</v>
      </c>
      <c r="N92" s="26" t="e">
        <f>"overview2!A"&amp;VLOOKUP($D$3,Overview2!$A$2:$C$701,3,FALSE)+M92</f>
        <v>#N/A</v>
      </c>
      <c r="O92" s="26" t="e">
        <f t="shared" ca="1" si="9"/>
        <v>#N/A</v>
      </c>
      <c r="P92" s="26" t="e">
        <f>"overview2!B"&amp;VLOOKUP($D$3,Overview2!$A$2:$C$701,3,FALSE)+M92</f>
        <v>#N/A</v>
      </c>
      <c r="Q92" s="26" t="e">
        <f t="shared" ca="1" si="10"/>
        <v>#N/A</v>
      </c>
    </row>
    <row r="93" spans="1:17" x14ac:dyDescent="0.25">
      <c r="A93" s="28"/>
      <c r="B93" s="28"/>
      <c r="C93" s="28"/>
      <c r="D93" s="28"/>
      <c r="E93" s="28"/>
      <c r="M93" s="26">
        <f t="shared" si="8"/>
        <v>90</v>
      </c>
      <c r="N93" s="26" t="e">
        <f>"overview2!A"&amp;VLOOKUP($D$3,Overview2!$A$2:$C$701,3,FALSE)+M93</f>
        <v>#N/A</v>
      </c>
      <c r="O93" s="26" t="e">
        <f t="shared" ca="1" si="9"/>
        <v>#N/A</v>
      </c>
      <c r="P93" s="26" t="e">
        <f>"overview2!B"&amp;VLOOKUP($D$3,Overview2!$A$2:$C$701,3,FALSE)+M93</f>
        <v>#N/A</v>
      </c>
      <c r="Q93" s="26" t="e">
        <f t="shared" ca="1" si="10"/>
        <v>#N/A</v>
      </c>
    </row>
    <row r="94" spans="1:17" x14ac:dyDescent="0.25">
      <c r="A94" s="28"/>
      <c r="B94" s="28"/>
      <c r="C94" s="28"/>
      <c r="D94" s="28"/>
      <c r="E94" s="28"/>
      <c r="M94" s="26">
        <f t="shared" si="8"/>
        <v>91</v>
      </c>
      <c r="N94" s="26" t="e">
        <f>"overview2!A"&amp;VLOOKUP($D$3,Overview2!$A$2:$C$701,3,FALSE)+M94</f>
        <v>#N/A</v>
      </c>
      <c r="O94" s="26" t="e">
        <f t="shared" ca="1" si="9"/>
        <v>#N/A</v>
      </c>
      <c r="P94" s="26" t="e">
        <f>"overview2!B"&amp;VLOOKUP($D$3,Overview2!$A$2:$C$701,3,FALSE)+M94</f>
        <v>#N/A</v>
      </c>
      <c r="Q94" s="26" t="e">
        <f t="shared" ca="1" si="10"/>
        <v>#N/A</v>
      </c>
    </row>
    <row r="95" spans="1:17" x14ac:dyDescent="0.25">
      <c r="A95" s="28"/>
      <c r="B95" s="28"/>
      <c r="C95" s="28"/>
      <c r="D95" s="28"/>
      <c r="E95" s="28"/>
      <c r="M95" s="26">
        <f t="shared" si="8"/>
        <v>92</v>
      </c>
      <c r="N95" s="26" t="e">
        <f>"overview2!A"&amp;VLOOKUP($D$3,Overview2!$A$2:$C$701,3,FALSE)+M95</f>
        <v>#N/A</v>
      </c>
      <c r="O95" s="26" t="e">
        <f t="shared" ca="1" si="9"/>
        <v>#N/A</v>
      </c>
      <c r="P95" s="26" t="e">
        <f>"overview2!B"&amp;VLOOKUP($D$3,Overview2!$A$2:$C$701,3,FALSE)+M95</f>
        <v>#N/A</v>
      </c>
      <c r="Q95" s="26" t="e">
        <f t="shared" ca="1" si="10"/>
        <v>#N/A</v>
      </c>
    </row>
    <row r="96" spans="1:17" x14ac:dyDescent="0.25">
      <c r="A96" s="28"/>
      <c r="B96" s="28"/>
      <c r="C96" s="28"/>
      <c r="D96" s="28"/>
      <c r="E96" s="28"/>
      <c r="M96" s="26">
        <f t="shared" si="8"/>
        <v>93</v>
      </c>
      <c r="N96" s="26" t="e">
        <f>"overview2!A"&amp;VLOOKUP($D$3,Overview2!$A$2:$C$701,3,FALSE)+M96</f>
        <v>#N/A</v>
      </c>
      <c r="O96" s="26" t="e">
        <f t="shared" ca="1" si="9"/>
        <v>#N/A</v>
      </c>
      <c r="P96" s="26" t="e">
        <f>"overview2!B"&amp;VLOOKUP($D$3,Overview2!$A$2:$C$701,3,FALSE)+M96</f>
        <v>#N/A</v>
      </c>
      <c r="Q96" s="26" t="e">
        <f t="shared" ca="1" si="10"/>
        <v>#N/A</v>
      </c>
    </row>
    <row r="97" spans="1:17" x14ac:dyDescent="0.25">
      <c r="A97" s="28"/>
      <c r="B97" s="28"/>
      <c r="C97" s="28"/>
      <c r="D97" s="28"/>
      <c r="E97" s="28"/>
      <c r="M97" s="26">
        <f t="shared" si="8"/>
        <v>94</v>
      </c>
      <c r="N97" s="26" t="e">
        <f>"overview2!A"&amp;VLOOKUP($D$3,Overview2!$A$2:$C$701,3,FALSE)+M97</f>
        <v>#N/A</v>
      </c>
      <c r="O97" s="26" t="e">
        <f t="shared" ca="1" si="9"/>
        <v>#N/A</v>
      </c>
      <c r="P97" s="26" t="e">
        <f>"overview2!B"&amp;VLOOKUP($D$3,Overview2!$A$2:$C$701,3,FALSE)+M97</f>
        <v>#N/A</v>
      </c>
      <c r="Q97" s="26" t="e">
        <f t="shared" ca="1" si="10"/>
        <v>#N/A</v>
      </c>
    </row>
    <row r="98" spans="1:17" x14ac:dyDescent="0.25">
      <c r="A98" s="28"/>
      <c r="B98" s="28"/>
      <c r="C98" s="28"/>
      <c r="D98" s="28"/>
      <c r="E98" s="28"/>
      <c r="M98" s="26">
        <f t="shared" si="8"/>
        <v>95</v>
      </c>
      <c r="N98" s="26" t="e">
        <f>"overview2!A"&amp;VLOOKUP($D$3,Overview2!$A$2:$C$701,3,FALSE)+M98</f>
        <v>#N/A</v>
      </c>
      <c r="O98" s="26" t="e">
        <f t="shared" ca="1" si="9"/>
        <v>#N/A</v>
      </c>
      <c r="P98" s="26" t="e">
        <f>"overview2!B"&amp;VLOOKUP($D$3,Overview2!$A$2:$C$701,3,FALSE)+M98</f>
        <v>#N/A</v>
      </c>
      <c r="Q98" s="26" t="e">
        <f t="shared" ca="1" si="10"/>
        <v>#N/A</v>
      </c>
    </row>
    <row r="99" spans="1:17" x14ac:dyDescent="0.25">
      <c r="A99" s="28"/>
      <c r="B99" s="28"/>
      <c r="C99" s="28"/>
      <c r="D99" s="28"/>
      <c r="E99" s="28"/>
      <c r="M99" s="26">
        <f t="shared" si="8"/>
        <v>96</v>
      </c>
      <c r="N99" s="26" t="e">
        <f>"overview2!A"&amp;VLOOKUP($D$3,Overview2!$A$2:$C$701,3,FALSE)+M99</f>
        <v>#N/A</v>
      </c>
      <c r="O99" s="26" t="e">
        <f t="shared" ca="1" si="9"/>
        <v>#N/A</v>
      </c>
      <c r="P99" s="26" t="e">
        <f>"overview2!B"&amp;VLOOKUP($D$3,Overview2!$A$2:$C$701,3,FALSE)+M99</f>
        <v>#N/A</v>
      </c>
      <c r="Q99" s="26" t="e">
        <f t="shared" ca="1" si="10"/>
        <v>#N/A</v>
      </c>
    </row>
    <row r="100" spans="1:17" x14ac:dyDescent="0.25">
      <c r="A100" s="28"/>
      <c r="B100" s="28"/>
      <c r="C100" s="28"/>
      <c r="D100" s="28"/>
      <c r="E100" s="28"/>
      <c r="M100" s="26">
        <f t="shared" si="8"/>
        <v>97</v>
      </c>
      <c r="N100" s="26" t="e">
        <f>"overview2!A"&amp;VLOOKUP($D$3,Overview2!$A$2:$C$701,3,FALSE)+M100</f>
        <v>#N/A</v>
      </c>
      <c r="O100" s="26" t="e">
        <f t="shared" ca="1" si="9"/>
        <v>#N/A</v>
      </c>
      <c r="P100" s="26" t="e">
        <f>"overview2!B"&amp;VLOOKUP($D$3,Overview2!$A$2:$C$701,3,FALSE)+M100</f>
        <v>#N/A</v>
      </c>
      <c r="Q100" s="26" t="e">
        <f t="shared" ca="1" si="10"/>
        <v>#N/A</v>
      </c>
    </row>
    <row r="101" spans="1:17" x14ac:dyDescent="0.25">
      <c r="A101" s="28"/>
      <c r="B101" s="28"/>
      <c r="C101" s="28"/>
      <c r="D101" s="28"/>
      <c r="E101" s="28"/>
      <c r="M101" s="26">
        <f t="shared" si="8"/>
        <v>98</v>
      </c>
      <c r="N101" s="26" t="e">
        <f>"overview2!A"&amp;VLOOKUP($D$3,Overview2!$A$2:$C$701,3,FALSE)+M101</f>
        <v>#N/A</v>
      </c>
      <c r="O101" s="26" t="e">
        <f t="shared" ca="1" si="9"/>
        <v>#N/A</v>
      </c>
      <c r="P101" s="26" t="e">
        <f>"overview2!B"&amp;VLOOKUP($D$3,Overview2!$A$2:$C$701,3,FALSE)+M101</f>
        <v>#N/A</v>
      </c>
      <c r="Q101" s="26" t="e">
        <f t="shared" ca="1" si="10"/>
        <v>#N/A</v>
      </c>
    </row>
    <row r="102" spans="1:17" x14ac:dyDescent="0.25">
      <c r="A102" s="28"/>
      <c r="B102" s="28"/>
      <c r="C102" s="28"/>
      <c r="D102" s="28"/>
      <c r="E102" s="28"/>
      <c r="M102" s="26">
        <f t="shared" si="8"/>
        <v>99</v>
      </c>
      <c r="N102" s="26" t="e">
        <f>"overview2!A"&amp;VLOOKUP($D$3,Overview2!$A$2:$C$701,3,FALSE)+M102</f>
        <v>#N/A</v>
      </c>
      <c r="O102" s="26" t="e">
        <f t="shared" ca="1" si="9"/>
        <v>#N/A</v>
      </c>
      <c r="P102" s="26" t="e">
        <f>"overview2!B"&amp;VLOOKUP($D$3,Overview2!$A$2:$C$701,3,FALSE)+M102</f>
        <v>#N/A</v>
      </c>
      <c r="Q102" s="26" t="e">
        <f t="shared" ca="1" si="10"/>
        <v>#N/A</v>
      </c>
    </row>
    <row r="103" spans="1:17" x14ac:dyDescent="0.25">
      <c r="A103" s="28"/>
      <c r="B103" s="28"/>
      <c r="C103" s="28"/>
      <c r="D103" s="28"/>
      <c r="E103" s="28"/>
      <c r="M103" s="26">
        <f t="shared" si="8"/>
        <v>100</v>
      </c>
      <c r="N103" s="26" t="e">
        <f>"overview2!A"&amp;VLOOKUP($D$3,Overview2!$A$2:$C$701,3,FALSE)+M103</f>
        <v>#N/A</v>
      </c>
      <c r="O103" s="26" t="e">
        <f t="shared" ca="1" si="9"/>
        <v>#N/A</v>
      </c>
      <c r="P103" s="26" t="e">
        <f>"overview2!B"&amp;VLOOKUP($D$3,Overview2!$A$2:$C$701,3,FALSE)+M103</f>
        <v>#N/A</v>
      </c>
      <c r="Q103" s="26" t="e">
        <f t="shared" ca="1" si="10"/>
        <v>#N/A</v>
      </c>
    </row>
    <row r="104" spans="1:17" x14ac:dyDescent="0.25">
      <c r="A104" s="28"/>
      <c r="B104" s="28"/>
      <c r="C104" s="28"/>
      <c r="D104" s="28"/>
      <c r="E104" s="28"/>
      <c r="M104" s="26">
        <f t="shared" si="8"/>
        <v>101</v>
      </c>
      <c r="N104" s="26" t="e">
        <f>"overview2!A"&amp;VLOOKUP($D$3,Overview2!$A$2:$C$701,3,FALSE)+M104</f>
        <v>#N/A</v>
      </c>
      <c r="O104" s="26" t="e">
        <f t="shared" ca="1" si="9"/>
        <v>#N/A</v>
      </c>
      <c r="P104" s="26" t="e">
        <f>"overview2!B"&amp;VLOOKUP($D$3,Overview2!$A$2:$C$701,3,FALSE)+M104</f>
        <v>#N/A</v>
      </c>
      <c r="Q104" s="26" t="e">
        <f t="shared" ca="1" si="10"/>
        <v>#N/A</v>
      </c>
    </row>
    <row r="105" spans="1:17" x14ac:dyDescent="0.25">
      <c r="A105" s="28"/>
      <c r="B105" s="28"/>
      <c r="C105" s="28"/>
      <c r="D105" s="28"/>
      <c r="E105" s="28"/>
      <c r="M105" s="26">
        <f t="shared" si="8"/>
        <v>102</v>
      </c>
      <c r="N105" s="26" t="e">
        <f>"overview2!A"&amp;VLOOKUP($D$3,Overview2!$A$2:$C$701,3,FALSE)+M105</f>
        <v>#N/A</v>
      </c>
      <c r="O105" s="26" t="e">
        <f t="shared" ca="1" si="9"/>
        <v>#N/A</v>
      </c>
      <c r="P105" s="26" t="e">
        <f>"overview2!B"&amp;VLOOKUP($D$3,Overview2!$A$2:$C$701,3,FALSE)+M105</f>
        <v>#N/A</v>
      </c>
      <c r="Q105" s="26" t="e">
        <f t="shared" ca="1" si="10"/>
        <v>#N/A</v>
      </c>
    </row>
    <row r="106" spans="1:17" x14ac:dyDescent="0.25">
      <c r="A106" s="28"/>
      <c r="B106" s="28"/>
      <c r="C106" s="28"/>
      <c r="D106" s="28"/>
      <c r="E106" s="28"/>
      <c r="M106" s="26">
        <f t="shared" si="8"/>
        <v>103</v>
      </c>
      <c r="N106" s="26" t="e">
        <f>"overview2!A"&amp;VLOOKUP($D$3,Overview2!$A$2:$C$701,3,FALSE)+M106</f>
        <v>#N/A</v>
      </c>
      <c r="O106" s="26" t="e">
        <f t="shared" ca="1" si="9"/>
        <v>#N/A</v>
      </c>
      <c r="P106" s="26" t="e">
        <f>"overview2!B"&amp;VLOOKUP($D$3,Overview2!$A$2:$C$701,3,FALSE)+M106</f>
        <v>#N/A</v>
      </c>
      <c r="Q106" s="26" t="e">
        <f t="shared" ca="1" si="10"/>
        <v>#N/A</v>
      </c>
    </row>
    <row r="107" spans="1:17" x14ac:dyDescent="0.25">
      <c r="A107" s="28"/>
      <c r="B107" s="28"/>
      <c r="C107" s="28"/>
      <c r="D107" s="28"/>
      <c r="E107" s="28"/>
      <c r="M107" s="26">
        <f t="shared" si="8"/>
        <v>104</v>
      </c>
      <c r="N107" s="26" t="e">
        <f>"overview2!A"&amp;VLOOKUP($D$3,Overview2!$A$2:$C$701,3,FALSE)+M107</f>
        <v>#N/A</v>
      </c>
      <c r="O107" s="26" t="e">
        <f t="shared" ca="1" si="9"/>
        <v>#N/A</v>
      </c>
      <c r="P107" s="26" t="e">
        <f>"overview2!B"&amp;VLOOKUP($D$3,Overview2!$A$2:$C$701,3,FALSE)+M107</f>
        <v>#N/A</v>
      </c>
      <c r="Q107" s="26" t="e">
        <f t="shared" ca="1" si="10"/>
        <v>#N/A</v>
      </c>
    </row>
    <row r="108" spans="1:17" x14ac:dyDescent="0.25">
      <c r="A108" s="28"/>
      <c r="B108" s="28"/>
      <c r="C108" s="28"/>
      <c r="D108" s="28"/>
      <c r="E108" s="28"/>
      <c r="M108" s="26">
        <f t="shared" si="8"/>
        <v>105</v>
      </c>
      <c r="N108" s="26" t="e">
        <f>"overview2!A"&amp;VLOOKUP($D$3,Overview2!$A$2:$C$701,3,FALSE)+M108</f>
        <v>#N/A</v>
      </c>
      <c r="O108" s="26" t="e">
        <f t="shared" ca="1" si="9"/>
        <v>#N/A</v>
      </c>
      <c r="P108" s="26" t="e">
        <f>"overview2!B"&amp;VLOOKUP($D$3,Overview2!$A$2:$C$701,3,FALSE)+M108</f>
        <v>#N/A</v>
      </c>
      <c r="Q108" s="26" t="e">
        <f t="shared" ca="1" si="10"/>
        <v>#N/A</v>
      </c>
    </row>
    <row r="109" spans="1:17" x14ac:dyDescent="0.25">
      <c r="A109" s="28"/>
      <c r="B109" s="28"/>
      <c r="C109" s="28"/>
      <c r="D109" s="28"/>
      <c r="E109" s="28"/>
      <c r="M109" s="26">
        <f t="shared" si="8"/>
        <v>106</v>
      </c>
      <c r="N109" s="26" t="e">
        <f>"overview2!A"&amp;VLOOKUP($D$3,Overview2!$A$2:$C$701,3,FALSE)+M109</f>
        <v>#N/A</v>
      </c>
      <c r="O109" s="26" t="e">
        <f t="shared" ca="1" si="9"/>
        <v>#N/A</v>
      </c>
      <c r="P109" s="26" t="e">
        <f>"overview2!B"&amp;VLOOKUP($D$3,Overview2!$A$2:$C$701,3,FALSE)+M109</f>
        <v>#N/A</v>
      </c>
      <c r="Q109" s="26" t="e">
        <f t="shared" ca="1" si="10"/>
        <v>#N/A</v>
      </c>
    </row>
    <row r="110" spans="1:17" x14ac:dyDescent="0.25">
      <c r="A110" s="28"/>
      <c r="B110" s="28"/>
      <c r="C110" s="28"/>
      <c r="D110" s="28"/>
      <c r="E110" s="28"/>
      <c r="M110" s="26">
        <f t="shared" si="8"/>
        <v>107</v>
      </c>
      <c r="N110" s="26" t="e">
        <f>"overview2!A"&amp;VLOOKUP($D$3,Overview2!$A$2:$C$701,3,FALSE)+M110</f>
        <v>#N/A</v>
      </c>
      <c r="O110" s="26" t="e">
        <f t="shared" ca="1" si="9"/>
        <v>#N/A</v>
      </c>
      <c r="P110" s="26" t="e">
        <f>"overview2!B"&amp;VLOOKUP($D$3,Overview2!$A$2:$C$701,3,FALSE)+M110</f>
        <v>#N/A</v>
      </c>
      <c r="Q110" s="26" t="e">
        <f t="shared" ca="1" si="10"/>
        <v>#N/A</v>
      </c>
    </row>
    <row r="111" spans="1:17" x14ac:dyDescent="0.25">
      <c r="A111" s="28"/>
      <c r="B111" s="28"/>
      <c r="C111" s="28"/>
      <c r="D111" s="28"/>
      <c r="E111" s="28"/>
      <c r="M111" s="26">
        <f t="shared" si="8"/>
        <v>108</v>
      </c>
      <c r="N111" s="26" t="e">
        <f>"overview2!A"&amp;VLOOKUP($D$3,Overview2!$A$2:$C$701,3,FALSE)+M111</f>
        <v>#N/A</v>
      </c>
      <c r="O111" s="26" t="e">
        <f t="shared" ca="1" si="9"/>
        <v>#N/A</v>
      </c>
      <c r="P111" s="26" t="e">
        <f>"overview2!B"&amp;VLOOKUP($D$3,Overview2!$A$2:$C$701,3,FALSE)+M111</f>
        <v>#N/A</v>
      </c>
      <c r="Q111" s="26" t="e">
        <f t="shared" ca="1" si="10"/>
        <v>#N/A</v>
      </c>
    </row>
    <row r="112" spans="1:17" x14ac:dyDescent="0.25">
      <c r="A112" s="28"/>
      <c r="B112" s="28"/>
      <c r="C112" s="28"/>
      <c r="D112" s="28"/>
      <c r="E112" s="28"/>
      <c r="M112" s="26">
        <f t="shared" si="8"/>
        <v>109</v>
      </c>
      <c r="N112" s="26" t="e">
        <f>"overview2!A"&amp;VLOOKUP($D$3,Overview2!$A$2:$C$701,3,FALSE)+M112</f>
        <v>#N/A</v>
      </c>
      <c r="O112" s="26" t="e">
        <f t="shared" ca="1" si="9"/>
        <v>#N/A</v>
      </c>
      <c r="P112" s="26" t="e">
        <f>"overview2!B"&amp;VLOOKUP($D$3,Overview2!$A$2:$C$701,3,FALSE)+M112</f>
        <v>#N/A</v>
      </c>
      <c r="Q112" s="26" t="e">
        <f t="shared" ca="1" si="10"/>
        <v>#N/A</v>
      </c>
    </row>
    <row r="113" spans="1:17" x14ac:dyDescent="0.25">
      <c r="A113" s="28"/>
      <c r="B113" s="28"/>
      <c r="C113" s="28"/>
      <c r="D113" s="28"/>
      <c r="E113" s="28"/>
      <c r="M113" s="26">
        <f t="shared" si="8"/>
        <v>110</v>
      </c>
      <c r="N113" s="26" t="e">
        <f>"overview2!A"&amp;VLOOKUP($D$3,Overview2!$A$2:$C$701,3,FALSE)+M113</f>
        <v>#N/A</v>
      </c>
      <c r="O113" s="26" t="e">
        <f t="shared" ca="1" si="9"/>
        <v>#N/A</v>
      </c>
      <c r="P113" s="26" t="e">
        <f>"overview2!B"&amp;VLOOKUP($D$3,Overview2!$A$2:$C$701,3,FALSE)+M113</f>
        <v>#N/A</v>
      </c>
      <c r="Q113" s="26" t="e">
        <f t="shared" ca="1" si="10"/>
        <v>#N/A</v>
      </c>
    </row>
    <row r="114" spans="1:17" x14ac:dyDescent="0.25">
      <c r="A114" s="28"/>
      <c r="B114" s="28"/>
      <c r="C114" s="28"/>
      <c r="D114" s="28"/>
      <c r="E114" s="28"/>
      <c r="M114" s="26">
        <f t="shared" si="8"/>
        <v>111</v>
      </c>
      <c r="N114" s="26" t="e">
        <f>"overview2!A"&amp;VLOOKUP($D$3,Overview2!$A$2:$C$701,3,FALSE)+M114</f>
        <v>#N/A</v>
      </c>
      <c r="O114" s="26" t="e">
        <f t="shared" ca="1" si="9"/>
        <v>#N/A</v>
      </c>
      <c r="P114" s="26" t="e">
        <f>"overview2!B"&amp;VLOOKUP($D$3,Overview2!$A$2:$C$701,3,FALSE)+M114</f>
        <v>#N/A</v>
      </c>
      <c r="Q114" s="26" t="e">
        <f t="shared" ca="1" si="10"/>
        <v>#N/A</v>
      </c>
    </row>
    <row r="115" spans="1:17" x14ac:dyDescent="0.25">
      <c r="A115" s="28"/>
      <c r="B115" s="28"/>
      <c r="C115" s="28"/>
      <c r="D115" s="28"/>
      <c r="E115" s="28"/>
      <c r="M115" s="26">
        <f t="shared" si="8"/>
        <v>112</v>
      </c>
      <c r="N115" s="26" t="e">
        <f>"overview2!A"&amp;VLOOKUP($D$3,Overview2!$A$2:$C$701,3,FALSE)+M115</f>
        <v>#N/A</v>
      </c>
      <c r="O115" s="26" t="e">
        <f t="shared" ca="1" si="9"/>
        <v>#N/A</v>
      </c>
      <c r="P115" s="26" t="e">
        <f>"overview2!B"&amp;VLOOKUP($D$3,Overview2!$A$2:$C$701,3,FALSE)+M115</f>
        <v>#N/A</v>
      </c>
      <c r="Q115" s="26" t="e">
        <f t="shared" ca="1" si="10"/>
        <v>#N/A</v>
      </c>
    </row>
    <row r="116" spans="1:17" x14ac:dyDescent="0.25">
      <c r="A116" s="28"/>
      <c r="B116" s="28"/>
      <c r="C116" s="28"/>
      <c r="D116" s="28"/>
      <c r="E116" s="28"/>
      <c r="M116" s="26">
        <f t="shared" si="8"/>
        <v>113</v>
      </c>
      <c r="N116" s="26" t="e">
        <f>"overview2!A"&amp;VLOOKUP($D$3,Overview2!$A$2:$C$701,3,FALSE)+M116</f>
        <v>#N/A</v>
      </c>
      <c r="O116" s="26" t="e">
        <f t="shared" ca="1" si="9"/>
        <v>#N/A</v>
      </c>
      <c r="P116" s="26" t="e">
        <f>"overview2!B"&amp;VLOOKUP($D$3,Overview2!$A$2:$C$701,3,FALSE)+M116</f>
        <v>#N/A</v>
      </c>
      <c r="Q116" s="26" t="e">
        <f t="shared" ca="1" si="10"/>
        <v>#N/A</v>
      </c>
    </row>
    <row r="117" spans="1:17" x14ac:dyDescent="0.25">
      <c r="A117" s="28"/>
      <c r="B117" s="28"/>
      <c r="C117" s="28"/>
      <c r="D117" s="28"/>
      <c r="E117" s="28"/>
      <c r="M117" s="26">
        <f t="shared" si="8"/>
        <v>114</v>
      </c>
      <c r="N117" s="26" t="e">
        <f>"overview2!A"&amp;VLOOKUP($D$3,Overview2!$A$2:$C$701,3,FALSE)+M117</f>
        <v>#N/A</v>
      </c>
      <c r="O117" s="26" t="e">
        <f t="shared" ca="1" si="9"/>
        <v>#N/A</v>
      </c>
      <c r="P117" s="26" t="e">
        <f>"overview2!B"&amp;VLOOKUP($D$3,Overview2!$A$2:$C$701,3,FALSE)+M117</f>
        <v>#N/A</v>
      </c>
      <c r="Q117" s="26" t="e">
        <f t="shared" ca="1" si="10"/>
        <v>#N/A</v>
      </c>
    </row>
    <row r="118" spans="1:17" x14ac:dyDescent="0.25">
      <c r="A118" s="28"/>
      <c r="B118" s="28"/>
      <c r="C118" s="28"/>
      <c r="D118" s="28"/>
      <c r="E118" s="28"/>
      <c r="M118" s="26">
        <f t="shared" si="8"/>
        <v>115</v>
      </c>
      <c r="N118" s="26" t="e">
        <f>"overview2!A"&amp;VLOOKUP($D$3,Overview2!$A$2:$C$701,3,FALSE)+M118</f>
        <v>#N/A</v>
      </c>
      <c r="O118" s="26" t="e">
        <f t="shared" ca="1" si="9"/>
        <v>#N/A</v>
      </c>
      <c r="P118" s="26" t="e">
        <f>"overview2!B"&amp;VLOOKUP($D$3,Overview2!$A$2:$C$701,3,FALSE)+M118</f>
        <v>#N/A</v>
      </c>
      <c r="Q118" s="26" t="e">
        <f t="shared" ca="1" si="10"/>
        <v>#N/A</v>
      </c>
    </row>
    <row r="119" spans="1:17" x14ac:dyDescent="0.25">
      <c r="A119" s="28"/>
      <c r="B119" s="28"/>
      <c r="C119" s="28"/>
      <c r="D119" s="28"/>
      <c r="E119" s="28"/>
      <c r="M119" s="26">
        <f t="shared" si="8"/>
        <v>116</v>
      </c>
      <c r="N119" s="26" t="e">
        <f>"overview2!A"&amp;VLOOKUP($D$3,Overview2!$A$2:$C$701,3,FALSE)+M119</f>
        <v>#N/A</v>
      </c>
      <c r="O119" s="26" t="e">
        <f t="shared" ca="1" si="9"/>
        <v>#N/A</v>
      </c>
      <c r="P119" s="26" t="e">
        <f>"overview2!B"&amp;VLOOKUP($D$3,Overview2!$A$2:$C$701,3,FALSE)+M119</f>
        <v>#N/A</v>
      </c>
      <c r="Q119" s="26" t="e">
        <f t="shared" ca="1" si="10"/>
        <v>#N/A</v>
      </c>
    </row>
    <row r="120" spans="1:17" x14ac:dyDescent="0.25">
      <c r="A120" s="28"/>
      <c r="B120" s="28"/>
      <c r="C120" s="28"/>
      <c r="D120" s="28"/>
      <c r="E120" s="28"/>
      <c r="M120" s="26">
        <f t="shared" si="8"/>
        <v>117</v>
      </c>
      <c r="N120" s="26" t="e">
        <f>"overview2!A"&amp;VLOOKUP($D$3,Overview2!$A$2:$C$701,3,FALSE)+M120</f>
        <v>#N/A</v>
      </c>
      <c r="O120" s="26" t="e">
        <f t="shared" ca="1" si="9"/>
        <v>#N/A</v>
      </c>
      <c r="P120" s="26" t="e">
        <f>"overview2!B"&amp;VLOOKUP($D$3,Overview2!$A$2:$C$701,3,FALSE)+M120</f>
        <v>#N/A</v>
      </c>
      <c r="Q120" s="26" t="e">
        <f t="shared" ca="1" si="10"/>
        <v>#N/A</v>
      </c>
    </row>
    <row r="121" spans="1:17" x14ac:dyDescent="0.25">
      <c r="A121" s="28"/>
      <c r="B121" s="28"/>
      <c r="C121" s="28"/>
      <c r="D121" s="28"/>
      <c r="E121" s="28"/>
      <c r="M121" s="26">
        <f t="shared" si="8"/>
        <v>118</v>
      </c>
      <c r="N121" s="26" t="e">
        <f>"overview2!A"&amp;VLOOKUP($D$3,Overview2!$A$2:$C$701,3,FALSE)+M121</f>
        <v>#N/A</v>
      </c>
      <c r="O121" s="26" t="e">
        <f t="shared" ca="1" si="9"/>
        <v>#N/A</v>
      </c>
      <c r="P121" s="26" t="e">
        <f>"overview2!B"&amp;VLOOKUP($D$3,Overview2!$A$2:$C$701,3,FALSE)+M121</f>
        <v>#N/A</v>
      </c>
      <c r="Q121" s="26" t="e">
        <f t="shared" ca="1" si="10"/>
        <v>#N/A</v>
      </c>
    </row>
    <row r="122" spans="1:17" x14ac:dyDescent="0.25">
      <c r="A122" s="28"/>
      <c r="B122" s="28"/>
      <c r="C122" s="28"/>
      <c r="D122" s="28"/>
      <c r="E122" s="28"/>
      <c r="M122" s="26">
        <f t="shared" si="8"/>
        <v>119</v>
      </c>
      <c r="N122" s="26" t="e">
        <f>"overview2!A"&amp;VLOOKUP($D$3,Overview2!$A$2:$C$701,3,FALSE)+M122</f>
        <v>#N/A</v>
      </c>
      <c r="O122" s="26" t="e">
        <f t="shared" ca="1" si="9"/>
        <v>#N/A</v>
      </c>
      <c r="P122" s="26" t="e">
        <f>"overview2!B"&amp;VLOOKUP($D$3,Overview2!$A$2:$C$701,3,FALSE)+M122</f>
        <v>#N/A</v>
      </c>
      <c r="Q122" s="26" t="e">
        <f t="shared" ca="1" si="10"/>
        <v>#N/A</v>
      </c>
    </row>
    <row r="123" spans="1:17" x14ac:dyDescent="0.25">
      <c r="A123" s="28"/>
      <c r="B123" s="28"/>
      <c r="C123" s="28"/>
      <c r="D123" s="28"/>
      <c r="E123" s="28"/>
      <c r="M123" s="26">
        <f t="shared" si="8"/>
        <v>120</v>
      </c>
      <c r="N123" s="26" t="e">
        <f>"overview2!A"&amp;VLOOKUP($D$3,Overview2!$A$2:$C$701,3,FALSE)+M123</f>
        <v>#N/A</v>
      </c>
      <c r="O123" s="26" t="e">
        <f t="shared" ca="1" si="9"/>
        <v>#N/A</v>
      </c>
      <c r="P123" s="26" t="e">
        <f>"overview2!B"&amp;VLOOKUP($D$3,Overview2!$A$2:$C$701,3,FALSE)+M123</f>
        <v>#N/A</v>
      </c>
      <c r="Q123" s="26" t="e">
        <f t="shared" ca="1" si="10"/>
        <v>#N/A</v>
      </c>
    </row>
    <row r="124" spans="1:17" x14ac:dyDescent="0.25">
      <c r="A124" s="28"/>
      <c r="B124" s="28"/>
      <c r="C124" s="28"/>
      <c r="D124" s="28"/>
      <c r="E124" s="28"/>
      <c r="M124" s="26">
        <f t="shared" si="8"/>
        <v>121</v>
      </c>
      <c r="N124" s="26" t="e">
        <f>"overview2!A"&amp;VLOOKUP($D$3,Overview2!$A$2:$C$701,3,FALSE)+M124</f>
        <v>#N/A</v>
      </c>
      <c r="O124" s="26" t="e">
        <f t="shared" ca="1" si="9"/>
        <v>#N/A</v>
      </c>
      <c r="P124" s="26" t="e">
        <f>"overview2!B"&amp;VLOOKUP($D$3,Overview2!$A$2:$C$701,3,FALSE)+M124</f>
        <v>#N/A</v>
      </c>
      <c r="Q124" s="26" t="e">
        <f t="shared" ca="1" si="10"/>
        <v>#N/A</v>
      </c>
    </row>
    <row r="125" spans="1:17" x14ac:dyDescent="0.25">
      <c r="A125" s="28"/>
      <c r="B125" s="28"/>
      <c r="C125" s="28"/>
      <c r="D125" s="28"/>
      <c r="E125" s="28"/>
      <c r="M125" s="26">
        <f t="shared" si="8"/>
        <v>122</v>
      </c>
      <c r="N125" s="26" t="e">
        <f>"overview2!A"&amp;VLOOKUP($D$3,Overview2!$A$2:$C$701,3,FALSE)+M125</f>
        <v>#N/A</v>
      </c>
      <c r="O125" s="26" t="e">
        <f t="shared" ca="1" si="9"/>
        <v>#N/A</v>
      </c>
      <c r="P125" s="26" t="e">
        <f>"overview2!B"&amp;VLOOKUP($D$3,Overview2!$A$2:$C$701,3,FALSE)+M125</f>
        <v>#N/A</v>
      </c>
      <c r="Q125" s="26" t="e">
        <f t="shared" ca="1" si="10"/>
        <v>#N/A</v>
      </c>
    </row>
    <row r="126" spans="1:17" x14ac:dyDescent="0.25">
      <c r="A126" s="28"/>
      <c r="B126" s="28"/>
      <c r="C126" s="28"/>
      <c r="D126" s="28"/>
      <c r="E126" s="28"/>
      <c r="M126" s="26">
        <f t="shared" si="8"/>
        <v>123</v>
      </c>
      <c r="N126" s="26" t="e">
        <f>"overview2!A"&amp;VLOOKUP($D$3,Overview2!$A$2:$C$701,3,FALSE)+M126</f>
        <v>#N/A</v>
      </c>
      <c r="O126" s="26" t="e">
        <f t="shared" ca="1" si="9"/>
        <v>#N/A</v>
      </c>
      <c r="P126" s="26" t="e">
        <f>"overview2!B"&amp;VLOOKUP($D$3,Overview2!$A$2:$C$701,3,FALSE)+M126</f>
        <v>#N/A</v>
      </c>
      <c r="Q126" s="26" t="e">
        <f t="shared" ca="1" si="10"/>
        <v>#N/A</v>
      </c>
    </row>
    <row r="127" spans="1:17" x14ac:dyDescent="0.25">
      <c r="A127" s="28"/>
      <c r="B127" s="28"/>
      <c r="C127" s="28"/>
      <c r="D127" s="28"/>
      <c r="E127" s="28"/>
      <c r="M127" s="26">
        <f t="shared" si="8"/>
        <v>124</v>
      </c>
      <c r="N127" s="26" t="e">
        <f>"overview2!A"&amp;VLOOKUP($D$3,Overview2!$A$2:$C$701,3,FALSE)+M127</f>
        <v>#N/A</v>
      </c>
      <c r="O127" s="26" t="e">
        <f t="shared" ca="1" si="9"/>
        <v>#N/A</v>
      </c>
      <c r="P127" s="26" t="e">
        <f>"overview2!B"&amp;VLOOKUP($D$3,Overview2!$A$2:$C$701,3,FALSE)+M127</f>
        <v>#N/A</v>
      </c>
      <c r="Q127" s="26" t="e">
        <f t="shared" ca="1" si="10"/>
        <v>#N/A</v>
      </c>
    </row>
    <row r="128" spans="1:17" x14ac:dyDescent="0.25">
      <c r="A128" s="28"/>
      <c r="B128" s="28"/>
      <c r="C128" s="28"/>
      <c r="D128" s="28"/>
      <c r="E128" s="28"/>
      <c r="M128" s="26">
        <f t="shared" si="8"/>
        <v>125</v>
      </c>
      <c r="N128" s="26" t="e">
        <f>"overview2!A"&amp;VLOOKUP($D$3,Overview2!$A$2:$C$701,3,FALSE)+M128</f>
        <v>#N/A</v>
      </c>
      <c r="O128" s="26" t="e">
        <f t="shared" ca="1" si="9"/>
        <v>#N/A</v>
      </c>
      <c r="P128" s="26" t="e">
        <f>"overview2!B"&amp;VLOOKUP($D$3,Overview2!$A$2:$C$701,3,FALSE)+M128</f>
        <v>#N/A</v>
      </c>
      <c r="Q128" s="26" t="e">
        <f t="shared" ca="1" si="10"/>
        <v>#N/A</v>
      </c>
    </row>
    <row r="129" spans="1:17" x14ac:dyDescent="0.25">
      <c r="A129" s="28"/>
      <c r="B129" s="28"/>
      <c r="C129" s="28"/>
      <c r="D129" s="28"/>
      <c r="E129" s="28"/>
      <c r="M129" s="26">
        <f t="shared" si="8"/>
        <v>126</v>
      </c>
      <c r="N129" s="26" t="e">
        <f>"overview2!A"&amp;VLOOKUP($D$3,Overview2!$A$2:$C$701,3,FALSE)+M129</f>
        <v>#N/A</v>
      </c>
      <c r="O129" s="26" t="e">
        <f t="shared" ca="1" si="9"/>
        <v>#N/A</v>
      </c>
      <c r="P129" s="26" t="e">
        <f>"overview2!B"&amp;VLOOKUP($D$3,Overview2!$A$2:$C$701,3,FALSE)+M129</f>
        <v>#N/A</v>
      </c>
      <c r="Q129" s="26" t="e">
        <f t="shared" ca="1" si="10"/>
        <v>#N/A</v>
      </c>
    </row>
    <row r="130" spans="1:17" x14ac:dyDescent="0.25">
      <c r="A130" s="28"/>
      <c r="B130" s="28"/>
      <c r="C130" s="28"/>
      <c r="D130" s="28"/>
      <c r="E130" s="28"/>
      <c r="M130" s="26">
        <f t="shared" si="8"/>
        <v>127</v>
      </c>
      <c r="N130" s="26" t="e">
        <f>"overview2!A"&amp;VLOOKUP($D$3,Overview2!$A$2:$C$701,3,FALSE)+M130</f>
        <v>#N/A</v>
      </c>
      <c r="O130" s="26" t="e">
        <f t="shared" ca="1" si="9"/>
        <v>#N/A</v>
      </c>
      <c r="P130" s="26" t="e">
        <f>"overview2!B"&amp;VLOOKUP($D$3,Overview2!$A$2:$C$701,3,FALSE)+M130</f>
        <v>#N/A</v>
      </c>
      <c r="Q130" s="26" t="e">
        <f t="shared" ca="1" si="10"/>
        <v>#N/A</v>
      </c>
    </row>
    <row r="131" spans="1:17" x14ac:dyDescent="0.25">
      <c r="A131" s="28"/>
      <c r="B131" s="28"/>
      <c r="C131" s="28"/>
      <c r="D131" s="28"/>
      <c r="E131" s="28"/>
      <c r="M131" s="26">
        <f t="shared" ref="M131:M143" si="11">M130+1</f>
        <v>128</v>
      </c>
      <c r="N131" s="26" t="e">
        <f>"overview2!A"&amp;VLOOKUP($D$3,Overview2!$A$2:$C$701,3,FALSE)+M131</f>
        <v>#N/A</v>
      </c>
      <c r="O131" s="26" t="e">
        <f t="shared" ref="O131:O143" ca="1" si="12">INDIRECT(N131)</f>
        <v>#N/A</v>
      </c>
      <c r="P131" s="26" t="e">
        <f>"overview2!B"&amp;VLOOKUP($D$3,Overview2!$A$2:$C$701,3,FALSE)+M131</f>
        <v>#N/A</v>
      </c>
      <c r="Q131" s="26" t="e">
        <f t="shared" ca="1" si="10"/>
        <v>#N/A</v>
      </c>
    </row>
    <row r="132" spans="1:17" x14ac:dyDescent="0.25">
      <c r="A132" s="28"/>
      <c r="B132" s="28"/>
      <c r="C132" s="28"/>
      <c r="D132" s="28"/>
      <c r="E132" s="28"/>
      <c r="M132" s="26">
        <f t="shared" si="11"/>
        <v>129</v>
      </c>
      <c r="N132" s="26" t="e">
        <f>"overview2!A"&amp;VLOOKUP($D$3,Overview2!$A$2:$C$701,3,FALSE)+M132</f>
        <v>#N/A</v>
      </c>
      <c r="O132" s="26" t="e">
        <f t="shared" ca="1" si="12"/>
        <v>#N/A</v>
      </c>
      <c r="P132" s="26" t="e">
        <f>"overview2!B"&amp;VLOOKUP($D$3,Overview2!$A$2:$C$701,3,FALSE)+M132</f>
        <v>#N/A</v>
      </c>
      <c r="Q132" s="26" t="e">
        <f t="shared" ca="1" si="10"/>
        <v>#N/A</v>
      </c>
    </row>
    <row r="133" spans="1:17" x14ac:dyDescent="0.25">
      <c r="A133" s="28"/>
      <c r="B133" s="28"/>
      <c r="C133" s="28"/>
      <c r="D133" s="28"/>
      <c r="E133" s="28"/>
      <c r="M133" s="26">
        <f t="shared" si="11"/>
        <v>130</v>
      </c>
      <c r="N133" s="26" t="e">
        <f>"overview2!A"&amp;VLOOKUP($D$3,Overview2!$A$2:$C$701,3,FALSE)+M133</f>
        <v>#N/A</v>
      </c>
      <c r="O133" s="26" t="e">
        <f t="shared" ca="1" si="12"/>
        <v>#N/A</v>
      </c>
      <c r="P133" s="26" t="e">
        <f>"overview2!B"&amp;VLOOKUP($D$3,Overview2!$A$2:$C$701,3,FALSE)+M133</f>
        <v>#N/A</v>
      </c>
      <c r="Q133" s="26" t="e">
        <f t="shared" ca="1" si="10"/>
        <v>#N/A</v>
      </c>
    </row>
    <row r="134" spans="1:17" x14ac:dyDescent="0.25">
      <c r="A134" s="28"/>
      <c r="B134" s="28"/>
      <c r="C134" s="28"/>
      <c r="D134" s="28"/>
      <c r="E134" s="28"/>
      <c r="M134" s="26">
        <f t="shared" si="11"/>
        <v>131</v>
      </c>
      <c r="N134" s="26" t="e">
        <f>"overview2!A"&amp;VLOOKUP($D$3,Overview2!$A$2:$C$701,3,FALSE)+M134</f>
        <v>#N/A</v>
      </c>
      <c r="O134" s="26" t="e">
        <f t="shared" ca="1" si="12"/>
        <v>#N/A</v>
      </c>
      <c r="P134" s="26" t="e">
        <f>"overview2!B"&amp;VLOOKUP($D$3,Overview2!$A$2:$C$701,3,FALSE)+M134</f>
        <v>#N/A</v>
      </c>
      <c r="Q134" s="26" t="e">
        <f t="shared" ca="1" si="10"/>
        <v>#N/A</v>
      </c>
    </row>
    <row r="135" spans="1:17" x14ac:dyDescent="0.25">
      <c r="A135" s="28"/>
      <c r="B135" s="28"/>
      <c r="C135" s="28"/>
      <c r="D135" s="28"/>
      <c r="E135" s="28"/>
      <c r="M135" s="26">
        <f t="shared" si="11"/>
        <v>132</v>
      </c>
      <c r="N135" s="26" t="e">
        <f>"overview2!A"&amp;VLOOKUP($D$3,Overview2!$A$2:$C$701,3,FALSE)+M135</f>
        <v>#N/A</v>
      </c>
      <c r="O135" s="26" t="e">
        <f t="shared" ca="1" si="12"/>
        <v>#N/A</v>
      </c>
      <c r="P135" s="26" t="e">
        <f>"overview2!B"&amp;VLOOKUP($D$3,Overview2!$A$2:$C$701,3,FALSE)+M135</f>
        <v>#N/A</v>
      </c>
      <c r="Q135" s="26" t="e">
        <f t="shared" ca="1" si="10"/>
        <v>#N/A</v>
      </c>
    </row>
    <row r="136" spans="1:17" x14ac:dyDescent="0.25">
      <c r="A136" s="28"/>
      <c r="B136" s="28"/>
      <c r="C136" s="28"/>
      <c r="D136" s="28"/>
      <c r="E136" s="28"/>
      <c r="M136" s="26">
        <f t="shared" si="11"/>
        <v>133</v>
      </c>
      <c r="N136" s="26" t="e">
        <f>"overview2!A"&amp;VLOOKUP($D$3,Overview2!$A$2:$C$701,3,FALSE)+M136</f>
        <v>#N/A</v>
      </c>
      <c r="O136" s="26" t="e">
        <f t="shared" ca="1" si="12"/>
        <v>#N/A</v>
      </c>
      <c r="P136" s="26" t="e">
        <f>"overview2!B"&amp;VLOOKUP($D$3,Overview2!$A$2:$C$701,3,FALSE)+M136</f>
        <v>#N/A</v>
      </c>
      <c r="Q136" s="26" t="e">
        <f t="shared" ca="1" si="10"/>
        <v>#N/A</v>
      </c>
    </row>
    <row r="137" spans="1:17" x14ac:dyDescent="0.25">
      <c r="A137" s="28"/>
      <c r="B137" s="28"/>
      <c r="C137" s="28"/>
      <c r="D137" s="28"/>
      <c r="E137" s="28"/>
      <c r="M137" s="26">
        <f t="shared" si="11"/>
        <v>134</v>
      </c>
      <c r="N137" s="26" t="e">
        <f>"overview2!A"&amp;VLOOKUP($D$3,Overview2!$A$2:$C$701,3,FALSE)+M137</f>
        <v>#N/A</v>
      </c>
      <c r="O137" s="26" t="e">
        <f t="shared" ca="1" si="12"/>
        <v>#N/A</v>
      </c>
      <c r="P137" s="26" t="e">
        <f>"overview2!B"&amp;VLOOKUP($D$3,Overview2!$A$2:$C$701,3,FALSE)+M137</f>
        <v>#N/A</v>
      </c>
      <c r="Q137" s="26" t="e">
        <f t="shared" ca="1" si="10"/>
        <v>#N/A</v>
      </c>
    </row>
    <row r="138" spans="1:17" x14ac:dyDescent="0.25">
      <c r="A138" s="28"/>
      <c r="B138" s="28"/>
      <c r="C138" s="28"/>
      <c r="D138" s="28"/>
      <c r="E138" s="28"/>
      <c r="M138" s="26">
        <f t="shared" si="11"/>
        <v>135</v>
      </c>
      <c r="N138" s="26" t="e">
        <f>"overview2!A"&amp;VLOOKUP($D$3,Overview2!$A$2:$C$701,3,FALSE)+M138</f>
        <v>#N/A</v>
      </c>
      <c r="O138" s="26" t="e">
        <f t="shared" ca="1" si="12"/>
        <v>#N/A</v>
      </c>
      <c r="P138" s="26" t="e">
        <f>"overview2!B"&amp;VLOOKUP($D$3,Overview2!$A$2:$C$701,3,FALSE)+M138</f>
        <v>#N/A</v>
      </c>
      <c r="Q138" s="26" t="e">
        <f t="shared" ca="1" si="10"/>
        <v>#N/A</v>
      </c>
    </row>
    <row r="139" spans="1:17" x14ac:dyDescent="0.25">
      <c r="A139" s="28"/>
      <c r="B139" s="28"/>
      <c r="C139" s="28"/>
      <c r="D139" s="28"/>
      <c r="E139" s="28"/>
      <c r="M139" s="26">
        <f t="shared" si="11"/>
        <v>136</v>
      </c>
      <c r="N139" s="26" t="e">
        <f>"overview2!A"&amp;VLOOKUP($D$3,Overview2!$A$2:$C$701,3,FALSE)+M139</f>
        <v>#N/A</v>
      </c>
      <c r="O139" s="26" t="e">
        <f t="shared" ca="1" si="12"/>
        <v>#N/A</v>
      </c>
      <c r="P139" s="26" t="e">
        <f>"overview2!B"&amp;VLOOKUP($D$3,Overview2!$A$2:$C$701,3,FALSE)+M139</f>
        <v>#N/A</v>
      </c>
      <c r="Q139" s="26" t="e">
        <f t="shared" ca="1" si="10"/>
        <v>#N/A</v>
      </c>
    </row>
    <row r="140" spans="1:17" x14ac:dyDescent="0.25">
      <c r="A140" s="28"/>
      <c r="B140" s="28"/>
      <c r="C140" s="28"/>
      <c r="D140" s="28"/>
      <c r="E140" s="28"/>
      <c r="M140" s="26">
        <f t="shared" si="11"/>
        <v>137</v>
      </c>
      <c r="N140" s="26" t="e">
        <f>"overview2!A"&amp;VLOOKUP($D$3,Overview2!$A$2:$C$701,3,FALSE)+M140</f>
        <v>#N/A</v>
      </c>
      <c r="O140" s="26" t="e">
        <f t="shared" ca="1" si="12"/>
        <v>#N/A</v>
      </c>
      <c r="P140" s="26" t="e">
        <f>"overview2!B"&amp;VLOOKUP($D$3,Overview2!$A$2:$C$701,3,FALSE)+M140</f>
        <v>#N/A</v>
      </c>
      <c r="Q140" s="26" t="e">
        <f t="shared" ca="1" si="10"/>
        <v>#N/A</v>
      </c>
    </row>
    <row r="141" spans="1:17" x14ac:dyDescent="0.25">
      <c r="A141" s="28"/>
      <c r="B141" s="28"/>
      <c r="C141" s="28"/>
      <c r="D141" s="28"/>
      <c r="E141" s="28"/>
      <c r="M141" s="26">
        <f t="shared" si="11"/>
        <v>138</v>
      </c>
      <c r="N141" s="26" t="e">
        <f>"overview2!A"&amp;VLOOKUP($D$3,Overview2!$A$2:$C$701,3,FALSE)+M141</f>
        <v>#N/A</v>
      </c>
      <c r="O141" s="26" t="e">
        <f t="shared" ca="1" si="12"/>
        <v>#N/A</v>
      </c>
      <c r="P141" s="26" t="e">
        <f>"overview2!B"&amp;VLOOKUP($D$3,Overview2!$A$2:$C$701,3,FALSE)+M141</f>
        <v>#N/A</v>
      </c>
      <c r="Q141" s="26" t="e">
        <f t="shared" ca="1" si="10"/>
        <v>#N/A</v>
      </c>
    </row>
    <row r="142" spans="1:17" x14ac:dyDescent="0.25">
      <c r="A142" s="28"/>
      <c r="B142" s="28"/>
      <c r="C142" s="28"/>
      <c r="D142" s="28"/>
      <c r="E142" s="28"/>
      <c r="M142" s="26">
        <f t="shared" si="11"/>
        <v>139</v>
      </c>
      <c r="N142" s="26" t="e">
        <f>"overview2!A"&amp;VLOOKUP($D$3,Overview2!$A$2:$C$701,3,FALSE)+M142</f>
        <v>#N/A</v>
      </c>
      <c r="O142" s="26" t="e">
        <f t="shared" ca="1" si="12"/>
        <v>#N/A</v>
      </c>
      <c r="P142" s="26" t="e">
        <f>"overview2!B"&amp;VLOOKUP($D$3,Overview2!$A$2:$C$701,3,FALSE)+M142</f>
        <v>#N/A</v>
      </c>
      <c r="Q142" s="26" t="e">
        <f t="shared" ca="1" si="10"/>
        <v>#N/A</v>
      </c>
    </row>
    <row r="143" spans="1:17" x14ac:dyDescent="0.25">
      <c r="A143" s="28"/>
      <c r="B143" s="28"/>
      <c r="C143" s="28"/>
      <c r="D143" s="28"/>
      <c r="E143" s="28"/>
      <c r="M143" s="26">
        <f t="shared" si="11"/>
        <v>140</v>
      </c>
      <c r="N143" s="26" t="e">
        <f>"overview2!A"&amp;VLOOKUP($D$3,Overview2!$A$2:$C$701,3,FALSE)+M143</f>
        <v>#N/A</v>
      </c>
      <c r="O143" s="26" t="e">
        <f t="shared" ca="1" si="12"/>
        <v>#N/A</v>
      </c>
      <c r="P143" s="26" t="e">
        <f>"overview2!B"&amp;VLOOKUP($D$3,Overview2!$A$2:$C$701,3,FALSE)+M143</f>
        <v>#N/A</v>
      </c>
      <c r="Q143" s="26" t="e">
        <f t="shared" ca="1" si="10"/>
        <v>#N/A</v>
      </c>
    </row>
    <row r="144" spans="1:17" x14ac:dyDescent="0.25">
      <c r="A144" s="28"/>
      <c r="B144" s="28"/>
      <c r="C144" s="28"/>
      <c r="D144" s="28"/>
      <c r="E144" s="28"/>
    </row>
    <row r="145" spans="1:5" x14ac:dyDescent="0.25">
      <c r="A145" s="28"/>
      <c r="B145" s="28"/>
      <c r="C145" s="28"/>
      <c r="D145" s="28"/>
      <c r="E145" s="28"/>
    </row>
    <row r="146" spans="1:5" x14ac:dyDescent="0.25">
      <c r="A146" s="28"/>
      <c r="B146" s="28"/>
      <c r="C146" s="28"/>
      <c r="D146" s="28"/>
      <c r="E146" s="28"/>
    </row>
    <row r="147" spans="1:5" x14ac:dyDescent="0.25">
      <c r="A147" s="28"/>
      <c r="B147" s="28"/>
      <c r="C147" s="28"/>
      <c r="D147" s="28"/>
      <c r="E147" s="28"/>
    </row>
    <row r="148" spans="1:5" x14ac:dyDescent="0.25">
      <c r="A148" s="28"/>
      <c r="B148" s="28"/>
      <c r="C148" s="28"/>
      <c r="D148" s="28"/>
      <c r="E148" s="28"/>
    </row>
    <row r="149" spans="1:5" x14ac:dyDescent="0.25">
      <c r="A149" s="28"/>
      <c r="B149" s="28"/>
      <c r="C149" s="28"/>
      <c r="D149" s="28"/>
      <c r="E149" s="28"/>
    </row>
    <row r="150" spans="1:5" x14ac:dyDescent="0.25">
      <c r="A150" s="28"/>
      <c r="B150" s="28"/>
      <c r="C150" s="28"/>
      <c r="D150" s="28"/>
      <c r="E150" s="28"/>
    </row>
    <row r="151" spans="1:5" x14ac:dyDescent="0.25">
      <c r="A151" s="28"/>
      <c r="B151" s="28"/>
      <c r="C151" s="28"/>
      <c r="D151" s="28"/>
      <c r="E151" s="28"/>
    </row>
    <row r="152" spans="1:5" x14ac:dyDescent="0.25">
      <c r="A152" s="28"/>
      <c r="B152" s="28"/>
      <c r="C152" s="28"/>
      <c r="D152" s="28"/>
      <c r="E152" s="28"/>
    </row>
    <row r="153" spans="1:5" x14ac:dyDescent="0.25">
      <c r="A153" s="28"/>
      <c r="B153" s="28"/>
      <c r="C153" s="28"/>
      <c r="D153" s="28"/>
      <c r="E153" s="28"/>
    </row>
    <row r="154" spans="1:5" x14ac:dyDescent="0.25">
      <c r="A154" s="28"/>
      <c r="B154" s="28"/>
      <c r="C154" s="28"/>
      <c r="D154" s="28"/>
      <c r="E154" s="28"/>
    </row>
    <row r="155" spans="1:5" x14ac:dyDescent="0.25">
      <c r="A155" s="28"/>
      <c r="B155" s="28"/>
      <c r="C155" s="28"/>
      <c r="D155" s="28"/>
      <c r="E155" s="28"/>
    </row>
    <row r="156" spans="1:5" x14ac:dyDescent="0.25">
      <c r="A156" s="28"/>
      <c r="B156" s="28"/>
      <c r="C156" s="28"/>
      <c r="D156" s="28"/>
      <c r="E156" s="28"/>
    </row>
    <row r="157" spans="1:5" x14ac:dyDescent="0.25">
      <c r="A157" s="28"/>
      <c r="B157" s="28"/>
      <c r="C157" s="28"/>
      <c r="D157" s="28"/>
      <c r="E157" s="28"/>
    </row>
    <row r="158" spans="1:5" x14ac:dyDescent="0.25">
      <c r="A158" s="28"/>
      <c r="B158" s="28"/>
      <c r="C158" s="28"/>
      <c r="D158" s="28"/>
      <c r="E158" s="28"/>
    </row>
    <row r="159" spans="1:5" x14ac:dyDescent="0.25">
      <c r="A159" s="28"/>
      <c r="B159" s="28"/>
      <c r="C159" s="28"/>
      <c r="D159" s="28"/>
      <c r="E159" s="28"/>
    </row>
    <row r="160" spans="1:5" x14ac:dyDescent="0.25">
      <c r="A160" s="28"/>
      <c r="B160" s="28"/>
      <c r="C160" s="28"/>
      <c r="D160" s="28"/>
      <c r="E160" s="28"/>
    </row>
    <row r="161" spans="1:5" x14ac:dyDescent="0.25">
      <c r="A161" s="28"/>
      <c r="B161" s="28"/>
      <c r="C161" s="28"/>
      <c r="D161" s="28"/>
      <c r="E161" s="28"/>
    </row>
    <row r="162" spans="1:5" x14ac:dyDescent="0.25">
      <c r="A162" s="28"/>
      <c r="B162" s="28"/>
      <c r="C162" s="28"/>
      <c r="D162" s="28"/>
      <c r="E162" s="28"/>
    </row>
    <row r="163" spans="1:5" x14ac:dyDescent="0.25">
      <c r="A163" s="28"/>
      <c r="B163" s="28"/>
      <c r="C163" s="28"/>
      <c r="D163" s="28"/>
      <c r="E163" s="28"/>
    </row>
    <row r="164" spans="1:5" x14ac:dyDescent="0.25">
      <c r="A164" s="28"/>
      <c r="B164" s="28"/>
      <c r="C164" s="28"/>
      <c r="D164" s="28"/>
      <c r="E164" s="28"/>
    </row>
    <row r="165" spans="1:5" x14ac:dyDescent="0.25">
      <c r="A165" s="28"/>
      <c r="B165" s="28"/>
      <c r="C165" s="28"/>
      <c r="D165" s="28"/>
      <c r="E165" s="28"/>
    </row>
    <row r="166" spans="1:5" x14ac:dyDescent="0.25">
      <c r="A166" s="28"/>
      <c r="B166" s="28"/>
      <c r="C166" s="28"/>
      <c r="D166" s="28"/>
      <c r="E166" s="28"/>
    </row>
    <row r="167" spans="1:5" x14ac:dyDescent="0.25">
      <c r="A167" s="28"/>
      <c r="B167" s="28"/>
      <c r="C167" s="28"/>
      <c r="D167" s="28"/>
      <c r="E167" s="28"/>
    </row>
    <row r="168" spans="1:5" x14ac:dyDescent="0.25">
      <c r="A168" s="28"/>
      <c r="B168" s="28"/>
      <c r="C168" s="28"/>
      <c r="D168" s="28"/>
      <c r="E168" s="28"/>
    </row>
    <row r="169" spans="1:5" x14ac:dyDescent="0.25">
      <c r="A169" s="28"/>
      <c r="B169" s="28"/>
      <c r="C169" s="28"/>
      <c r="D169" s="28"/>
      <c r="E169" s="28"/>
    </row>
    <row r="170" spans="1:5" x14ac:dyDescent="0.25">
      <c r="A170" s="28"/>
      <c r="B170" s="28"/>
      <c r="C170" s="28"/>
      <c r="D170" s="28"/>
      <c r="E170" s="28"/>
    </row>
    <row r="171" spans="1:5" x14ac:dyDescent="0.25">
      <c r="A171" s="28"/>
      <c r="B171" s="28"/>
      <c r="C171" s="28"/>
      <c r="D171" s="28"/>
      <c r="E171" s="28"/>
    </row>
    <row r="172" spans="1:5" x14ac:dyDescent="0.25">
      <c r="A172" s="28"/>
      <c r="B172" s="28"/>
      <c r="C172" s="28"/>
      <c r="D172" s="28"/>
      <c r="E172" s="28"/>
    </row>
    <row r="173" spans="1:5" x14ac:dyDescent="0.25">
      <c r="A173" s="28"/>
      <c r="B173" s="28"/>
      <c r="C173" s="28"/>
      <c r="D173" s="28"/>
      <c r="E173" s="28"/>
    </row>
    <row r="174" spans="1:5" x14ac:dyDescent="0.25">
      <c r="A174" s="28"/>
      <c r="B174" s="28"/>
      <c r="C174" s="28"/>
      <c r="D174" s="28"/>
      <c r="E174" s="28"/>
    </row>
    <row r="175" spans="1:5" x14ac:dyDescent="0.25">
      <c r="A175" s="28"/>
      <c r="B175" s="28"/>
      <c r="C175" s="28"/>
      <c r="D175" s="28"/>
      <c r="E175" s="28"/>
    </row>
    <row r="176" spans="1:5" x14ac:dyDescent="0.25">
      <c r="A176" s="28"/>
      <c r="B176" s="28"/>
      <c r="C176" s="28"/>
      <c r="D176" s="28"/>
      <c r="E176" s="28"/>
    </row>
    <row r="177" spans="1:5" x14ac:dyDescent="0.25">
      <c r="A177" s="28"/>
      <c r="B177" s="28"/>
      <c r="C177" s="28"/>
      <c r="D177" s="28"/>
      <c r="E177" s="28"/>
    </row>
    <row r="178" spans="1:5" x14ac:dyDescent="0.25">
      <c r="A178" s="28"/>
      <c r="B178" s="28"/>
      <c r="C178" s="28"/>
      <c r="D178" s="28"/>
      <c r="E178" s="28"/>
    </row>
    <row r="179" spans="1:5" x14ac:dyDescent="0.25">
      <c r="A179" s="28"/>
      <c r="B179" s="28"/>
      <c r="C179" s="28"/>
      <c r="D179" s="28"/>
      <c r="E179" s="28"/>
    </row>
    <row r="180" spans="1:5" x14ac:dyDescent="0.25">
      <c r="A180" s="28"/>
      <c r="B180" s="28"/>
      <c r="C180" s="28"/>
      <c r="D180" s="28"/>
      <c r="E180" s="28"/>
    </row>
    <row r="181" spans="1:5" x14ac:dyDescent="0.25">
      <c r="A181" s="28"/>
      <c r="B181" s="28"/>
      <c r="C181" s="28"/>
      <c r="D181" s="28"/>
      <c r="E181" s="28"/>
    </row>
    <row r="182" spans="1:5" x14ac:dyDescent="0.25">
      <c r="A182" s="28"/>
      <c r="B182" s="28"/>
      <c r="C182" s="28"/>
      <c r="D182" s="28"/>
      <c r="E182" s="28"/>
    </row>
    <row r="183" spans="1:5" x14ac:dyDescent="0.25">
      <c r="A183" s="28"/>
      <c r="B183" s="28"/>
      <c r="C183" s="28"/>
      <c r="D183" s="28"/>
      <c r="E183" s="28"/>
    </row>
    <row r="184" spans="1:5" x14ac:dyDescent="0.25">
      <c r="A184" s="28"/>
      <c r="B184" s="28"/>
      <c r="C184" s="28"/>
      <c r="D184" s="28"/>
      <c r="E184" s="28"/>
    </row>
    <row r="185" spans="1:5" x14ac:dyDescent="0.25">
      <c r="A185" s="28"/>
      <c r="B185" s="28"/>
      <c r="C185" s="28"/>
      <c r="D185" s="28"/>
      <c r="E185" s="28"/>
    </row>
    <row r="186" spans="1:5" x14ac:dyDescent="0.25">
      <c r="A186" s="28"/>
      <c r="B186" s="28"/>
      <c r="C186" s="28"/>
      <c r="D186" s="28"/>
      <c r="E186" s="28"/>
    </row>
    <row r="187" spans="1:5" x14ac:dyDescent="0.25">
      <c r="A187" s="28"/>
      <c r="B187" s="28"/>
      <c r="C187" s="28"/>
      <c r="D187" s="28"/>
      <c r="E187" s="28"/>
    </row>
    <row r="188" spans="1:5" x14ac:dyDescent="0.25">
      <c r="A188" s="28"/>
      <c r="B188" s="28"/>
      <c r="C188" s="28"/>
      <c r="D188" s="28"/>
      <c r="E188" s="28"/>
    </row>
    <row r="189" spans="1:5" x14ac:dyDescent="0.25">
      <c r="A189" s="28"/>
      <c r="B189" s="28"/>
      <c r="C189" s="28"/>
      <c r="D189" s="28"/>
      <c r="E189" s="28"/>
    </row>
    <row r="190" spans="1:5" x14ac:dyDescent="0.25">
      <c r="A190" s="28"/>
      <c r="B190" s="28"/>
      <c r="C190" s="28"/>
      <c r="D190" s="28"/>
      <c r="E190" s="28"/>
    </row>
    <row r="191" spans="1:5" x14ac:dyDescent="0.25">
      <c r="A191" s="28"/>
      <c r="B191" s="28"/>
      <c r="C191" s="28"/>
      <c r="D191" s="28"/>
      <c r="E191" s="28"/>
    </row>
    <row r="192" spans="1:5" x14ac:dyDescent="0.25">
      <c r="A192" s="28"/>
      <c r="B192" s="28"/>
      <c r="C192" s="28"/>
      <c r="D192" s="28"/>
      <c r="E192" s="28"/>
    </row>
    <row r="193" spans="1:5" x14ac:dyDescent="0.25">
      <c r="A193" s="28"/>
      <c r="B193" s="28"/>
      <c r="C193" s="28"/>
      <c r="D193" s="28"/>
      <c r="E193" s="28"/>
    </row>
    <row r="194" spans="1:5" x14ac:dyDescent="0.25">
      <c r="A194" s="28"/>
      <c r="B194" s="28"/>
      <c r="C194" s="28"/>
      <c r="D194" s="28"/>
      <c r="E194" s="28"/>
    </row>
    <row r="195" spans="1:5" x14ac:dyDescent="0.25">
      <c r="A195" s="28"/>
      <c r="B195" s="28"/>
      <c r="C195" s="28"/>
      <c r="D195" s="28"/>
      <c r="E195" s="28"/>
    </row>
    <row r="196" spans="1:5" x14ac:dyDescent="0.25">
      <c r="A196" s="28"/>
      <c r="B196" s="28"/>
      <c r="C196" s="28"/>
      <c r="D196" s="28"/>
      <c r="E196" s="28"/>
    </row>
  </sheetData>
  <sheetProtection password="BAF2" sheet="1" objects="1" scenarios="1"/>
  <mergeCells count="5">
    <mergeCell ref="D13:D14"/>
    <mergeCell ref="E13:E14"/>
    <mergeCell ref="A8:A9"/>
    <mergeCell ref="B10:B11"/>
    <mergeCell ref="A10:A11"/>
  </mergeCells>
  <phoneticPr fontId="5" type="noConversion"/>
  <conditionalFormatting sqref="C11 B10">
    <cfRule type="cellIs" dxfId="33" priority="12" stopIfTrue="1" operator="equal">
      <formula>"Maximum risk indicator: 0"</formula>
    </cfRule>
  </conditionalFormatting>
  <conditionalFormatting sqref="B14:C14 C13">
    <cfRule type="cellIs" dxfId="32" priority="13" stopIfTrue="1" operator="equal">
      <formula>"not found"</formula>
    </cfRule>
    <cfRule type="cellIs" dxfId="31" priority="14" stopIfTrue="1" operator="notEqual">
      <formula>"not found"</formula>
    </cfRule>
  </conditionalFormatting>
  <conditionalFormatting sqref="B12:C12">
    <cfRule type="cellIs" dxfId="30" priority="15" stopIfTrue="1" operator="equal">
      <formula>"not found"</formula>
    </cfRule>
    <cfRule type="cellIs" dxfId="29" priority="16" stopIfTrue="1" operator="notEqual">
      <formula>"not found"</formula>
    </cfRule>
  </conditionalFormatting>
  <conditionalFormatting sqref="E12">
    <cfRule type="cellIs" dxfId="28" priority="5" stopIfTrue="1" operator="equal">
      <formula>"not found"</formula>
    </cfRule>
    <cfRule type="cellIs" dxfId="27" priority="6" stopIfTrue="1" operator="notEqual">
      <formula>"not found"</formula>
    </cfRule>
  </conditionalFormatting>
  <conditionalFormatting sqref="D13:E13">
    <cfRule type="cellIs" dxfId="26" priority="3" stopIfTrue="1" operator="equal">
      <formula>"not found"</formula>
    </cfRule>
    <cfRule type="cellIs" dxfId="25" priority="4" stopIfTrue="1" operator="notEqual">
      <formula>"not found"</formula>
    </cfRule>
  </conditionalFormatting>
  <conditionalFormatting sqref="D11:E11">
    <cfRule type="cellIs" dxfId="24" priority="1" stopIfTrue="1" operator="equal">
      <formula>"Maximum risk indicator: 0"</formula>
    </cfRule>
  </conditionalFormatting>
  <pageMargins left="0.52" right="0.39" top="1" bottom="1" header="0.5" footer="0.5"/>
  <pageSetup paperSize="9" orientation="portrait"/>
  <headerFooter alignWithMargins="0"/>
  <ignoredErrors>
    <ignoredError sqref="B13:B14 B12 A10:B10 B9 B7 B5 D7 D12" unlockedFormula="1"/>
  </ignoredErrors>
  <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Not found" error="The genus name you entered is either misspelled or is not present in the database.">
          <x14:formula1>
            <xm:f>'unique lists'!$A$1:$A$528</xm:f>
          </x14:formula1>
          <xm:sqref>B3</xm:sqref>
        </x14:dataValidation>
        <x14:dataValidation type="list" errorStyle="warning" allowBlank="1" showInputMessage="1" showErrorMessage="1" errorTitle="Not found" error="The compound family name you entered is either misspelled or is not present in the database.">
          <x14:formula1>
            <xm:f>'unique lists'!$B$1:$B$115</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1047"/>
  <sheetViews>
    <sheetView windowProtection="1" topLeftCell="A703" workbookViewId="0">
      <pane xSplit="5" ySplit="20" topLeftCell="F726" activePane="bottomRight" state="frozen"/>
      <selection activeCell="A703" sqref="A703"/>
      <selection pane="topRight" activeCell="A703" sqref="A703"/>
      <selection pane="bottomLeft" activeCell="A703" sqref="A703"/>
      <selection pane="bottomRight" activeCell="A703" sqref="A703"/>
    </sheetView>
  </sheetViews>
  <sheetFormatPr defaultRowHeight="12.75" x14ac:dyDescent="0.2"/>
  <cols>
    <col min="1" max="1" width="14.42578125" customWidth="1"/>
    <col min="2" max="2" width="11.42578125" customWidth="1"/>
    <col min="3" max="3" width="20.5703125" customWidth="1"/>
    <col min="4" max="4" width="20.85546875" customWidth="1"/>
    <col min="5" max="5" width="56.5703125" customWidth="1"/>
    <col min="6" max="6" width="31.140625" customWidth="1"/>
    <col min="7" max="7" width="10.42578125" customWidth="1"/>
    <col min="8" max="8" width="46.140625" customWidth="1"/>
    <col min="9" max="9" width="11.7109375" customWidth="1"/>
    <col min="10" max="10" width="11.85546875" style="8" customWidth="1"/>
    <col min="12" max="12" width="11" customWidth="1"/>
  </cols>
  <sheetData>
    <row r="1" spans="1:11" s="1" customFormat="1" x14ac:dyDescent="0.2">
      <c r="A1" s="1" t="s">
        <v>331</v>
      </c>
      <c r="C1" s="1" t="s">
        <v>330</v>
      </c>
      <c r="D1" s="1" t="s">
        <v>332</v>
      </c>
      <c r="E1" s="1" t="s">
        <v>333</v>
      </c>
      <c r="F1" s="1" t="s">
        <v>334</v>
      </c>
      <c r="G1" s="1" t="s">
        <v>1292</v>
      </c>
      <c r="H1" s="1" t="s">
        <v>335</v>
      </c>
      <c r="I1" s="1" t="s">
        <v>119</v>
      </c>
      <c r="J1" s="11" t="s">
        <v>120</v>
      </c>
    </row>
    <row r="2" spans="1:11" x14ac:dyDescent="0.2">
      <c r="A2" t="s">
        <v>336</v>
      </c>
      <c r="B2" s="7" t="s">
        <v>32</v>
      </c>
      <c r="C2" s="3" t="s">
        <v>1718</v>
      </c>
      <c r="D2" t="s">
        <v>337</v>
      </c>
      <c r="E2" t="s">
        <v>338</v>
      </c>
      <c r="F2" t="s">
        <v>681</v>
      </c>
      <c r="G2" s="7" t="s">
        <v>1706</v>
      </c>
      <c r="H2" t="s">
        <v>340</v>
      </c>
      <c r="I2" s="7" t="s">
        <v>121</v>
      </c>
      <c r="J2" s="8">
        <v>8</v>
      </c>
      <c r="K2">
        <v>2</v>
      </c>
    </row>
    <row r="3" spans="1:11" x14ac:dyDescent="0.2">
      <c r="A3" t="s">
        <v>341</v>
      </c>
      <c r="B3" s="7" t="s">
        <v>32</v>
      </c>
      <c r="C3" s="2" t="s">
        <v>1300</v>
      </c>
      <c r="D3" t="s">
        <v>342</v>
      </c>
      <c r="E3" t="s">
        <v>1294</v>
      </c>
      <c r="F3" t="s">
        <v>343</v>
      </c>
      <c r="G3" t="s">
        <v>1293</v>
      </c>
      <c r="I3" s="7" t="s">
        <v>125</v>
      </c>
      <c r="J3" s="9" t="s">
        <v>125</v>
      </c>
      <c r="K3">
        <v>3</v>
      </c>
    </row>
    <row r="4" spans="1:11" x14ac:dyDescent="0.2">
      <c r="A4" t="s">
        <v>344</v>
      </c>
      <c r="B4" s="7" t="s">
        <v>32</v>
      </c>
      <c r="C4" s="2" t="s">
        <v>1298</v>
      </c>
      <c r="D4" t="s">
        <v>345</v>
      </c>
      <c r="E4" t="s">
        <v>1659</v>
      </c>
      <c r="F4" s="2" t="s">
        <v>623</v>
      </c>
      <c r="G4" t="s">
        <v>1624</v>
      </c>
      <c r="H4" t="s">
        <v>154</v>
      </c>
      <c r="I4" s="7" t="s">
        <v>122</v>
      </c>
      <c r="J4" s="8">
        <v>1</v>
      </c>
      <c r="K4">
        <v>4</v>
      </c>
    </row>
    <row r="5" spans="1:11" x14ac:dyDescent="0.2">
      <c r="A5" t="s">
        <v>346</v>
      </c>
      <c r="B5" s="7" t="s">
        <v>32</v>
      </c>
      <c r="C5" s="2" t="s">
        <v>355</v>
      </c>
      <c r="D5" t="s">
        <v>347</v>
      </c>
      <c r="E5" t="s">
        <v>348</v>
      </c>
      <c r="F5" t="s">
        <v>529</v>
      </c>
      <c r="G5" t="s">
        <v>1624</v>
      </c>
      <c r="H5" t="s">
        <v>258</v>
      </c>
      <c r="I5" s="7" t="s">
        <v>121</v>
      </c>
      <c r="J5" s="9">
        <v>8</v>
      </c>
      <c r="K5">
        <v>5</v>
      </c>
    </row>
    <row r="6" spans="1:11" x14ac:dyDescent="0.2">
      <c r="A6" t="s">
        <v>346</v>
      </c>
      <c r="B6" s="7" t="s">
        <v>8</v>
      </c>
      <c r="C6" s="2" t="s">
        <v>355</v>
      </c>
      <c r="D6" t="s">
        <v>345</v>
      </c>
      <c r="E6" t="s">
        <v>348</v>
      </c>
      <c r="F6" t="s">
        <v>529</v>
      </c>
      <c r="G6" t="s">
        <v>1624</v>
      </c>
      <c r="H6" t="s">
        <v>258</v>
      </c>
      <c r="I6" s="7" t="s">
        <v>121</v>
      </c>
      <c r="J6" s="9">
        <v>8</v>
      </c>
      <c r="K6">
        <v>6</v>
      </c>
    </row>
    <row r="7" spans="1:11" x14ac:dyDescent="0.2">
      <c r="A7" t="s">
        <v>349</v>
      </c>
      <c r="B7" s="7" t="s">
        <v>32</v>
      </c>
      <c r="C7" s="2" t="s">
        <v>459</v>
      </c>
      <c r="D7" t="s">
        <v>347</v>
      </c>
      <c r="E7" t="s">
        <v>1307</v>
      </c>
      <c r="F7" t="s">
        <v>343</v>
      </c>
      <c r="G7" t="s">
        <v>1293</v>
      </c>
      <c r="I7" s="7" t="s">
        <v>125</v>
      </c>
      <c r="J7" s="9" t="s">
        <v>125</v>
      </c>
      <c r="K7">
        <v>7</v>
      </c>
    </row>
    <row r="8" spans="1:11" x14ac:dyDescent="0.2">
      <c r="A8" t="s">
        <v>349</v>
      </c>
      <c r="B8" s="7" t="s">
        <v>32</v>
      </c>
      <c r="C8" s="2" t="s">
        <v>459</v>
      </c>
      <c r="D8" t="s">
        <v>345</v>
      </c>
      <c r="E8" t="s">
        <v>481</v>
      </c>
      <c r="F8" t="s">
        <v>343</v>
      </c>
      <c r="G8" t="s">
        <v>1621</v>
      </c>
      <c r="H8" t="s">
        <v>179</v>
      </c>
      <c r="I8" s="7" t="s">
        <v>122</v>
      </c>
      <c r="J8" s="9">
        <v>1</v>
      </c>
      <c r="K8">
        <v>8</v>
      </c>
    </row>
    <row r="9" spans="1:11" x14ac:dyDescent="0.2">
      <c r="A9" t="s">
        <v>349</v>
      </c>
      <c r="B9" s="10" t="s">
        <v>1685</v>
      </c>
      <c r="C9" s="2" t="s">
        <v>459</v>
      </c>
      <c r="D9" t="s">
        <v>347</v>
      </c>
      <c r="E9" t="s">
        <v>481</v>
      </c>
      <c r="F9" t="s">
        <v>343</v>
      </c>
      <c r="G9" t="s">
        <v>1670</v>
      </c>
      <c r="H9" t="s">
        <v>179</v>
      </c>
      <c r="I9" s="7" t="s">
        <v>125</v>
      </c>
      <c r="J9" s="9" t="s">
        <v>125</v>
      </c>
      <c r="K9">
        <v>9</v>
      </c>
    </row>
    <row r="10" spans="1:11" x14ac:dyDescent="0.2">
      <c r="A10" t="s">
        <v>350</v>
      </c>
      <c r="B10" s="7" t="s">
        <v>32</v>
      </c>
      <c r="C10" s="2" t="s">
        <v>355</v>
      </c>
      <c r="D10" t="s">
        <v>345</v>
      </c>
      <c r="E10" t="s">
        <v>354</v>
      </c>
      <c r="F10" t="s">
        <v>370</v>
      </c>
      <c r="G10" t="s">
        <v>1293</v>
      </c>
      <c r="I10" s="7" t="s">
        <v>125</v>
      </c>
      <c r="J10" s="9" t="s">
        <v>125</v>
      </c>
      <c r="K10">
        <v>10</v>
      </c>
    </row>
    <row r="11" spans="1:11" x14ac:dyDescent="0.2">
      <c r="A11" t="s">
        <v>351</v>
      </c>
      <c r="B11" s="7" t="s">
        <v>32</v>
      </c>
      <c r="C11" s="2" t="s">
        <v>1298</v>
      </c>
      <c r="D11" t="s">
        <v>345</v>
      </c>
      <c r="E11" t="s">
        <v>329</v>
      </c>
      <c r="F11" s="2" t="s">
        <v>623</v>
      </c>
      <c r="G11" t="s">
        <v>1293</v>
      </c>
      <c r="H11" t="s">
        <v>154</v>
      </c>
      <c r="I11" s="7" t="s">
        <v>122</v>
      </c>
      <c r="J11" s="9">
        <v>1</v>
      </c>
      <c r="K11">
        <v>11</v>
      </c>
    </row>
    <row r="12" spans="1:11" x14ac:dyDescent="0.2">
      <c r="A12" t="s">
        <v>1</v>
      </c>
      <c r="B12" s="7" t="s">
        <v>32</v>
      </c>
      <c r="C12" s="2" t="s">
        <v>1300</v>
      </c>
      <c r="D12" t="s">
        <v>345</v>
      </c>
      <c r="E12" t="s">
        <v>1659</v>
      </c>
      <c r="F12" s="3" t="s">
        <v>167</v>
      </c>
      <c r="G12" t="s">
        <v>1621</v>
      </c>
      <c r="H12" t="s">
        <v>168</v>
      </c>
      <c r="I12" s="7" t="s">
        <v>123</v>
      </c>
      <c r="J12" s="9">
        <v>4</v>
      </c>
      <c r="K12">
        <v>12</v>
      </c>
    </row>
    <row r="13" spans="1:11" x14ac:dyDescent="0.2">
      <c r="A13" t="s">
        <v>352</v>
      </c>
      <c r="B13" s="7" t="s">
        <v>32</v>
      </c>
      <c r="C13" s="2" t="s">
        <v>355</v>
      </c>
      <c r="D13" t="s">
        <v>345</v>
      </c>
      <c r="E13" t="s">
        <v>353</v>
      </c>
      <c r="F13" s="2" t="s">
        <v>623</v>
      </c>
      <c r="G13" t="s">
        <v>1624</v>
      </c>
      <c r="H13" t="s">
        <v>154</v>
      </c>
      <c r="I13" s="7" t="s">
        <v>122</v>
      </c>
      <c r="J13" s="9">
        <v>1</v>
      </c>
      <c r="K13">
        <v>13</v>
      </c>
    </row>
    <row r="14" spans="1:11" x14ac:dyDescent="0.2">
      <c r="A14" t="s">
        <v>356</v>
      </c>
      <c r="B14" s="7" t="s">
        <v>32</v>
      </c>
      <c r="C14" s="3" t="s">
        <v>533</v>
      </c>
      <c r="D14" t="s">
        <v>345</v>
      </c>
      <c r="E14" t="s">
        <v>1627</v>
      </c>
      <c r="F14" t="s">
        <v>372</v>
      </c>
      <c r="G14" t="s">
        <v>1624</v>
      </c>
      <c r="H14" t="s">
        <v>1642</v>
      </c>
      <c r="I14" s="7" t="s">
        <v>121</v>
      </c>
      <c r="J14" s="9">
        <v>4</v>
      </c>
      <c r="K14">
        <v>14</v>
      </c>
    </row>
    <row r="15" spans="1:11" x14ac:dyDescent="0.2">
      <c r="A15" t="s">
        <v>357</v>
      </c>
      <c r="B15" s="7" t="s">
        <v>32</v>
      </c>
      <c r="C15" s="2" t="s">
        <v>1297</v>
      </c>
      <c r="D15" t="s">
        <v>337</v>
      </c>
      <c r="E15" t="s">
        <v>358</v>
      </c>
      <c r="F15" t="s">
        <v>343</v>
      </c>
      <c r="G15" t="s">
        <v>1293</v>
      </c>
      <c r="I15" s="7" t="s">
        <v>125</v>
      </c>
      <c r="J15" s="9" t="s">
        <v>125</v>
      </c>
      <c r="K15">
        <v>15</v>
      </c>
    </row>
    <row r="16" spans="1:11" x14ac:dyDescent="0.2">
      <c r="A16" t="s">
        <v>357</v>
      </c>
      <c r="B16" s="7" t="s">
        <v>32</v>
      </c>
      <c r="C16" s="2" t="s">
        <v>1297</v>
      </c>
      <c r="D16" t="s">
        <v>337</v>
      </c>
      <c r="E16" t="s">
        <v>360</v>
      </c>
      <c r="F16" s="2" t="s">
        <v>468</v>
      </c>
      <c r="G16" t="s">
        <v>1293</v>
      </c>
      <c r="I16" s="7" t="s">
        <v>125</v>
      </c>
      <c r="J16" s="9" t="s">
        <v>125</v>
      </c>
      <c r="K16">
        <v>16</v>
      </c>
    </row>
    <row r="17" spans="1:11" x14ac:dyDescent="0.2">
      <c r="A17" t="s">
        <v>361</v>
      </c>
      <c r="B17" s="7" t="s">
        <v>32</v>
      </c>
      <c r="C17" s="2" t="s">
        <v>1345</v>
      </c>
      <c r="D17" t="s">
        <v>345</v>
      </c>
      <c r="E17" t="s">
        <v>362</v>
      </c>
      <c r="F17" t="s">
        <v>343</v>
      </c>
      <c r="G17" t="s">
        <v>1293</v>
      </c>
      <c r="I17" s="7" t="s">
        <v>125</v>
      </c>
      <c r="J17" s="9" t="s">
        <v>125</v>
      </c>
      <c r="K17">
        <v>17</v>
      </c>
    </row>
    <row r="18" spans="1:11" x14ac:dyDescent="0.2">
      <c r="A18" t="s">
        <v>363</v>
      </c>
      <c r="B18" s="7" t="s">
        <v>32</v>
      </c>
      <c r="C18" s="2" t="s">
        <v>1320</v>
      </c>
      <c r="D18" t="s">
        <v>366</v>
      </c>
      <c r="E18" t="s">
        <v>364</v>
      </c>
      <c r="F18" t="s">
        <v>343</v>
      </c>
      <c r="G18" t="s">
        <v>1293</v>
      </c>
      <c r="I18" s="7" t="s">
        <v>125</v>
      </c>
      <c r="J18" s="9" t="s">
        <v>125</v>
      </c>
      <c r="K18">
        <v>18</v>
      </c>
    </row>
    <row r="19" spans="1:11" x14ac:dyDescent="0.2">
      <c r="A19" t="s">
        <v>160</v>
      </c>
      <c r="B19" s="7" t="s">
        <v>32</v>
      </c>
      <c r="C19" s="2" t="s">
        <v>929</v>
      </c>
      <c r="D19" t="s">
        <v>345</v>
      </c>
      <c r="E19" t="s">
        <v>1659</v>
      </c>
      <c r="F19" t="s">
        <v>647</v>
      </c>
      <c r="G19" t="s">
        <v>1621</v>
      </c>
      <c r="H19" t="s">
        <v>146</v>
      </c>
      <c r="I19" s="10" t="s">
        <v>122</v>
      </c>
      <c r="J19" s="8">
        <v>1</v>
      </c>
      <c r="K19">
        <v>19</v>
      </c>
    </row>
    <row r="20" spans="1:11" x14ac:dyDescent="0.2">
      <c r="A20" t="s">
        <v>365</v>
      </c>
      <c r="B20" s="7" t="s">
        <v>32</v>
      </c>
      <c r="C20" s="3" t="s">
        <v>692</v>
      </c>
      <c r="D20" t="s">
        <v>337</v>
      </c>
      <c r="E20" t="s">
        <v>367</v>
      </c>
      <c r="F20" t="s">
        <v>493</v>
      </c>
      <c r="G20" t="s">
        <v>1624</v>
      </c>
      <c r="H20" t="s">
        <v>155</v>
      </c>
      <c r="I20" s="7" t="s">
        <v>122</v>
      </c>
      <c r="J20" s="9">
        <v>1</v>
      </c>
      <c r="K20">
        <v>20</v>
      </c>
    </row>
    <row r="21" spans="1:11" x14ac:dyDescent="0.2">
      <c r="A21" t="s">
        <v>368</v>
      </c>
      <c r="B21" s="7" t="s">
        <v>32</v>
      </c>
      <c r="C21" s="3" t="s">
        <v>1302</v>
      </c>
      <c r="D21" t="s">
        <v>345</v>
      </c>
      <c r="E21" t="s">
        <v>1659</v>
      </c>
      <c r="F21" s="2" t="s">
        <v>478</v>
      </c>
      <c r="G21" t="s">
        <v>1293</v>
      </c>
      <c r="I21" s="7" t="s">
        <v>125</v>
      </c>
      <c r="J21" s="9" t="s">
        <v>125</v>
      </c>
      <c r="K21">
        <v>21</v>
      </c>
    </row>
    <row r="22" spans="1:11" x14ac:dyDescent="0.2">
      <c r="A22" t="s">
        <v>373</v>
      </c>
      <c r="B22" s="7" t="s">
        <v>32</v>
      </c>
      <c r="C22" s="3" t="s">
        <v>1718</v>
      </c>
      <c r="D22" t="s">
        <v>337</v>
      </c>
      <c r="E22" t="s">
        <v>1659</v>
      </c>
      <c r="F22" t="s">
        <v>374</v>
      </c>
      <c r="G22" t="s">
        <v>1293</v>
      </c>
      <c r="H22" t="s">
        <v>143</v>
      </c>
      <c r="I22" s="7" t="s">
        <v>122</v>
      </c>
      <c r="J22" s="9">
        <v>1</v>
      </c>
      <c r="K22">
        <v>22</v>
      </c>
    </row>
    <row r="23" spans="1:11" x14ac:dyDescent="0.2">
      <c r="A23" t="s">
        <v>375</v>
      </c>
      <c r="B23" s="7" t="s">
        <v>32</v>
      </c>
      <c r="C23" s="3" t="s">
        <v>377</v>
      </c>
      <c r="D23" t="s">
        <v>345</v>
      </c>
      <c r="E23" t="s">
        <v>1659</v>
      </c>
      <c r="F23" t="s">
        <v>376</v>
      </c>
      <c r="G23" t="s">
        <v>1293</v>
      </c>
      <c r="H23" t="s">
        <v>136</v>
      </c>
      <c r="I23" s="7" t="s">
        <v>122</v>
      </c>
      <c r="J23" s="9">
        <v>1</v>
      </c>
      <c r="K23">
        <v>23</v>
      </c>
    </row>
    <row r="24" spans="1:11" x14ac:dyDescent="0.2">
      <c r="A24" t="s">
        <v>6</v>
      </c>
      <c r="B24" s="7" t="s">
        <v>7</v>
      </c>
      <c r="C24" s="2" t="s">
        <v>378</v>
      </c>
      <c r="D24" t="s">
        <v>379</v>
      </c>
      <c r="E24" t="s">
        <v>381</v>
      </c>
      <c r="F24" s="3" t="s">
        <v>167</v>
      </c>
      <c r="G24" t="s">
        <v>1293</v>
      </c>
      <c r="H24" t="s">
        <v>168</v>
      </c>
      <c r="I24" s="7" t="s">
        <v>125</v>
      </c>
      <c r="J24" s="9" t="s">
        <v>125</v>
      </c>
      <c r="K24">
        <v>24</v>
      </c>
    </row>
    <row r="25" spans="1:11" x14ac:dyDescent="0.2">
      <c r="A25" s="17" t="s">
        <v>39</v>
      </c>
      <c r="B25" s="7" t="s">
        <v>32</v>
      </c>
      <c r="C25" s="2" t="s">
        <v>929</v>
      </c>
      <c r="D25" t="s">
        <v>345</v>
      </c>
      <c r="E25" t="s">
        <v>38</v>
      </c>
      <c r="F25" t="s">
        <v>107</v>
      </c>
      <c r="G25" t="s">
        <v>1621</v>
      </c>
      <c r="H25" t="s">
        <v>158</v>
      </c>
      <c r="I25" s="7" t="s">
        <v>122</v>
      </c>
      <c r="J25" s="9">
        <v>1</v>
      </c>
      <c r="K25">
        <v>25</v>
      </c>
    </row>
    <row r="26" spans="1:11" x14ac:dyDescent="0.2">
      <c r="A26" s="17" t="s">
        <v>382</v>
      </c>
      <c r="B26" s="7" t="s">
        <v>32</v>
      </c>
      <c r="C26" s="2" t="s">
        <v>1351</v>
      </c>
      <c r="D26" t="s">
        <v>383</v>
      </c>
      <c r="E26" t="s">
        <v>385</v>
      </c>
      <c r="F26" t="s">
        <v>384</v>
      </c>
      <c r="G26" t="s">
        <v>1667</v>
      </c>
      <c r="H26" t="s">
        <v>1690</v>
      </c>
      <c r="I26" s="7" t="s">
        <v>125</v>
      </c>
      <c r="J26" s="9" t="s">
        <v>125</v>
      </c>
      <c r="K26">
        <v>26</v>
      </c>
    </row>
    <row r="27" spans="1:11" x14ac:dyDescent="0.2">
      <c r="A27" t="s">
        <v>386</v>
      </c>
      <c r="B27" s="7" t="s">
        <v>32</v>
      </c>
      <c r="C27" s="2" t="s">
        <v>1297</v>
      </c>
      <c r="D27" t="s">
        <v>347</v>
      </c>
      <c r="E27" t="s">
        <v>387</v>
      </c>
      <c r="F27" t="s">
        <v>343</v>
      </c>
      <c r="G27" t="s">
        <v>1293</v>
      </c>
      <c r="I27" s="7" t="s">
        <v>125</v>
      </c>
      <c r="J27" s="9" t="s">
        <v>125</v>
      </c>
      <c r="K27">
        <v>27</v>
      </c>
    </row>
    <row r="28" spans="1:11" x14ac:dyDescent="0.2">
      <c r="A28" t="s">
        <v>388</v>
      </c>
      <c r="B28" s="7" t="s">
        <v>32</v>
      </c>
      <c r="C28" s="2" t="s">
        <v>1298</v>
      </c>
      <c r="D28" t="s">
        <v>389</v>
      </c>
      <c r="E28" t="s">
        <v>390</v>
      </c>
      <c r="F28" s="2" t="s">
        <v>478</v>
      </c>
      <c r="G28" t="s">
        <v>1293</v>
      </c>
      <c r="I28" s="7" t="s">
        <v>125</v>
      </c>
      <c r="J28" s="9" t="s">
        <v>125</v>
      </c>
      <c r="K28">
        <v>28</v>
      </c>
    </row>
    <row r="29" spans="1:11" x14ac:dyDescent="0.2">
      <c r="A29" t="s">
        <v>1442</v>
      </c>
      <c r="B29" s="7" t="s">
        <v>32</v>
      </c>
      <c r="C29" s="2" t="s">
        <v>1639</v>
      </c>
      <c r="D29" t="s">
        <v>345</v>
      </c>
      <c r="E29" t="s">
        <v>1659</v>
      </c>
      <c r="F29" t="s">
        <v>1640</v>
      </c>
      <c r="G29" t="s">
        <v>1621</v>
      </c>
      <c r="H29" t="s">
        <v>1651</v>
      </c>
      <c r="I29" s="7" t="s">
        <v>125</v>
      </c>
      <c r="J29" s="9" t="s">
        <v>125</v>
      </c>
      <c r="K29">
        <v>29</v>
      </c>
    </row>
    <row r="30" spans="1:11" x14ac:dyDescent="0.2">
      <c r="A30" t="s">
        <v>1442</v>
      </c>
      <c r="B30" s="7" t="s">
        <v>32</v>
      </c>
      <c r="C30" s="2" t="s">
        <v>1639</v>
      </c>
      <c r="D30" t="s">
        <v>345</v>
      </c>
      <c r="E30" t="s">
        <v>1659</v>
      </c>
      <c r="F30" t="s">
        <v>493</v>
      </c>
      <c r="G30" t="s">
        <v>1621</v>
      </c>
      <c r="I30" s="7" t="s">
        <v>125</v>
      </c>
      <c r="J30" s="9" t="s">
        <v>125</v>
      </c>
      <c r="K30">
        <v>30</v>
      </c>
    </row>
    <row r="31" spans="1:11" x14ac:dyDescent="0.2">
      <c r="A31" t="s">
        <v>391</v>
      </c>
      <c r="B31" s="7" t="s">
        <v>32</v>
      </c>
      <c r="C31" s="2" t="s">
        <v>226</v>
      </c>
      <c r="D31" t="s">
        <v>392</v>
      </c>
      <c r="E31" t="s">
        <v>393</v>
      </c>
      <c r="F31" s="2" t="s">
        <v>1656</v>
      </c>
      <c r="G31" t="s">
        <v>1293</v>
      </c>
      <c r="H31" t="s">
        <v>136</v>
      </c>
      <c r="I31" s="7" t="s">
        <v>122</v>
      </c>
      <c r="J31" s="9">
        <v>1</v>
      </c>
      <c r="K31">
        <v>31</v>
      </c>
    </row>
    <row r="32" spans="1:11" x14ac:dyDescent="0.2">
      <c r="A32" s="7" t="s">
        <v>1711</v>
      </c>
      <c r="B32" s="7" t="s">
        <v>32</v>
      </c>
      <c r="C32" s="2" t="s">
        <v>1300</v>
      </c>
      <c r="D32" s="7" t="s">
        <v>1712</v>
      </c>
      <c r="E32" s="10" t="s">
        <v>1659</v>
      </c>
      <c r="F32" s="2"/>
      <c r="G32" s="7" t="s">
        <v>1707</v>
      </c>
      <c r="I32" s="7"/>
      <c r="J32" s="9"/>
      <c r="K32">
        <v>32</v>
      </c>
    </row>
    <row r="33" spans="1:11" x14ac:dyDescent="0.2">
      <c r="A33" t="s">
        <v>264</v>
      </c>
      <c r="B33" s="7" t="s">
        <v>32</v>
      </c>
      <c r="C33" s="2" t="s">
        <v>1321</v>
      </c>
      <c r="D33" t="s">
        <v>810</v>
      </c>
      <c r="E33" t="s">
        <v>1659</v>
      </c>
      <c r="G33" t="s">
        <v>1621</v>
      </c>
      <c r="H33" t="s">
        <v>262</v>
      </c>
      <c r="I33" s="7" t="s">
        <v>122</v>
      </c>
      <c r="J33" s="9">
        <v>1</v>
      </c>
      <c r="K33">
        <v>33</v>
      </c>
    </row>
    <row r="34" spans="1:11" x14ac:dyDescent="0.2">
      <c r="A34" t="s">
        <v>395</v>
      </c>
      <c r="B34" s="7" t="s">
        <v>32</v>
      </c>
      <c r="C34" s="3" t="s">
        <v>533</v>
      </c>
      <c r="D34" t="s">
        <v>345</v>
      </c>
      <c r="E34" t="s">
        <v>396</v>
      </c>
      <c r="F34" t="s">
        <v>397</v>
      </c>
      <c r="G34" t="s">
        <v>1624</v>
      </c>
      <c r="I34" s="7" t="s">
        <v>125</v>
      </c>
      <c r="J34" s="9" t="s">
        <v>125</v>
      </c>
      <c r="K34">
        <v>34</v>
      </c>
    </row>
    <row r="35" spans="1:11" x14ac:dyDescent="0.2">
      <c r="A35" t="s">
        <v>398</v>
      </c>
      <c r="B35" s="7" t="s">
        <v>32</v>
      </c>
      <c r="C35" s="2" t="s">
        <v>1321</v>
      </c>
      <c r="D35" t="s">
        <v>337</v>
      </c>
      <c r="E35" t="s">
        <v>399</v>
      </c>
      <c r="F35" t="s">
        <v>400</v>
      </c>
      <c r="G35" t="s">
        <v>1624</v>
      </c>
      <c r="H35" t="s">
        <v>262</v>
      </c>
      <c r="I35" s="7" t="s">
        <v>122</v>
      </c>
      <c r="J35" s="9">
        <v>1</v>
      </c>
      <c r="K35">
        <v>35</v>
      </c>
    </row>
    <row r="36" spans="1:11" x14ac:dyDescent="0.2">
      <c r="A36" t="s">
        <v>401</v>
      </c>
      <c r="B36" s="7" t="s">
        <v>32</v>
      </c>
      <c r="C36" s="2" t="s">
        <v>241</v>
      </c>
      <c r="E36" t="s">
        <v>402</v>
      </c>
      <c r="F36" s="2" t="s">
        <v>468</v>
      </c>
      <c r="G36" t="s">
        <v>1293</v>
      </c>
      <c r="I36" s="7" t="s">
        <v>125</v>
      </c>
      <c r="J36" s="9" t="s">
        <v>125</v>
      </c>
      <c r="K36">
        <v>36</v>
      </c>
    </row>
    <row r="37" spans="1:11" x14ac:dyDescent="0.2">
      <c r="A37" s="17" t="s">
        <v>403</v>
      </c>
      <c r="B37" s="7" t="s">
        <v>32</v>
      </c>
      <c r="C37" s="2" t="s">
        <v>1346</v>
      </c>
      <c r="D37" t="s">
        <v>337</v>
      </c>
      <c r="E37" t="s">
        <v>404</v>
      </c>
      <c r="F37" t="s">
        <v>405</v>
      </c>
      <c r="G37" t="s">
        <v>1293</v>
      </c>
      <c r="I37" s="7" t="s">
        <v>125</v>
      </c>
      <c r="J37" s="9" t="s">
        <v>125</v>
      </c>
      <c r="K37">
        <v>37</v>
      </c>
    </row>
    <row r="38" spans="1:11" x14ac:dyDescent="0.2">
      <c r="A38" t="s">
        <v>406</v>
      </c>
      <c r="B38" s="7" t="s">
        <v>32</v>
      </c>
      <c r="C38" s="2" t="s">
        <v>1300</v>
      </c>
      <c r="D38" t="s">
        <v>379</v>
      </c>
      <c r="E38" t="s">
        <v>408</v>
      </c>
      <c r="F38" t="s">
        <v>407</v>
      </c>
      <c r="G38" t="s">
        <v>1293</v>
      </c>
      <c r="H38" t="s">
        <v>156</v>
      </c>
      <c r="I38" s="7" t="s">
        <v>122</v>
      </c>
      <c r="J38" s="9">
        <v>1</v>
      </c>
      <c r="K38">
        <v>38</v>
      </c>
    </row>
    <row r="39" spans="1:11" x14ac:dyDescent="0.2">
      <c r="A39" t="s">
        <v>409</v>
      </c>
      <c r="B39" s="7" t="s">
        <v>32</v>
      </c>
      <c r="C39" s="3" t="s">
        <v>1718</v>
      </c>
      <c r="D39" t="s">
        <v>389</v>
      </c>
      <c r="E39" t="s">
        <v>410</v>
      </c>
      <c r="F39" t="s">
        <v>1084</v>
      </c>
      <c r="G39" t="s">
        <v>1610</v>
      </c>
      <c r="H39" t="s">
        <v>157</v>
      </c>
      <c r="I39" s="7" t="s">
        <v>122</v>
      </c>
      <c r="J39" s="9">
        <v>1</v>
      </c>
      <c r="K39">
        <v>39</v>
      </c>
    </row>
    <row r="40" spans="1:11" x14ac:dyDescent="0.2">
      <c r="A40" t="s">
        <v>411</v>
      </c>
      <c r="B40" s="7" t="s">
        <v>32</v>
      </c>
      <c r="C40" s="2" t="s">
        <v>1299</v>
      </c>
      <c r="D40" t="s">
        <v>345</v>
      </c>
      <c r="E40" t="s">
        <v>598</v>
      </c>
      <c r="F40" t="s">
        <v>376</v>
      </c>
      <c r="G40" t="s">
        <v>1293</v>
      </c>
      <c r="H40" t="s">
        <v>158</v>
      </c>
      <c r="I40" s="7" t="s">
        <v>122</v>
      </c>
      <c r="J40" s="9">
        <v>1</v>
      </c>
      <c r="K40">
        <v>40</v>
      </c>
    </row>
    <row r="41" spans="1:11" x14ac:dyDescent="0.2">
      <c r="A41" t="s">
        <v>411</v>
      </c>
      <c r="B41" s="7" t="s">
        <v>32</v>
      </c>
      <c r="C41" s="2" t="s">
        <v>1299</v>
      </c>
      <c r="D41" t="s">
        <v>345</v>
      </c>
      <c r="E41" t="s">
        <v>1659</v>
      </c>
      <c r="F41" t="s">
        <v>596</v>
      </c>
      <c r="G41" t="s">
        <v>1293</v>
      </c>
      <c r="I41" s="7" t="s">
        <v>125</v>
      </c>
      <c r="J41" s="9" t="s">
        <v>125</v>
      </c>
      <c r="K41">
        <v>41</v>
      </c>
    </row>
    <row r="42" spans="1:11" x14ac:dyDescent="0.2">
      <c r="A42" t="s">
        <v>412</v>
      </c>
      <c r="B42" s="7" t="s">
        <v>32</v>
      </c>
      <c r="C42" s="3" t="s">
        <v>1718</v>
      </c>
      <c r="D42" t="s">
        <v>366</v>
      </c>
      <c r="E42" t="s">
        <v>413</v>
      </c>
      <c r="F42" t="s">
        <v>414</v>
      </c>
      <c r="G42" t="s">
        <v>1293</v>
      </c>
      <c r="I42" s="7" t="s">
        <v>125</v>
      </c>
      <c r="J42" s="9" t="s">
        <v>125</v>
      </c>
      <c r="K42">
        <v>42</v>
      </c>
    </row>
    <row r="43" spans="1:11" x14ac:dyDescent="0.2">
      <c r="A43" t="s">
        <v>238</v>
      </c>
      <c r="B43" s="7" t="s">
        <v>32</v>
      </c>
      <c r="C43" s="2" t="s">
        <v>1323</v>
      </c>
      <c r="D43" t="s">
        <v>337</v>
      </c>
      <c r="E43" t="s">
        <v>415</v>
      </c>
      <c r="F43" t="s">
        <v>466</v>
      </c>
      <c r="G43" t="s">
        <v>1293</v>
      </c>
      <c r="I43" s="7" t="s">
        <v>125</v>
      </c>
      <c r="J43" s="9" t="s">
        <v>125</v>
      </c>
      <c r="K43">
        <v>43</v>
      </c>
    </row>
    <row r="44" spans="1:11" x14ac:dyDescent="0.2">
      <c r="A44" t="s">
        <v>416</v>
      </c>
      <c r="B44" s="7" t="s">
        <v>32</v>
      </c>
      <c r="C44" s="2" t="s">
        <v>378</v>
      </c>
      <c r="D44" t="s">
        <v>379</v>
      </c>
      <c r="E44" t="s">
        <v>417</v>
      </c>
      <c r="F44" s="3" t="s">
        <v>167</v>
      </c>
      <c r="G44" t="s">
        <v>1293</v>
      </c>
      <c r="H44" t="s">
        <v>168</v>
      </c>
      <c r="I44" s="7" t="s">
        <v>125</v>
      </c>
      <c r="J44" s="9" t="s">
        <v>125</v>
      </c>
      <c r="K44">
        <v>44</v>
      </c>
    </row>
    <row r="45" spans="1:11" x14ac:dyDescent="0.2">
      <c r="A45" t="s">
        <v>418</v>
      </c>
      <c r="B45" s="7" t="s">
        <v>32</v>
      </c>
      <c r="C45" s="3" t="s">
        <v>1718</v>
      </c>
      <c r="D45" t="s">
        <v>419</v>
      </c>
      <c r="E45" t="s">
        <v>420</v>
      </c>
      <c r="F45" t="s">
        <v>421</v>
      </c>
      <c r="G45" t="s">
        <v>1293</v>
      </c>
      <c r="I45" s="7" t="s">
        <v>125</v>
      </c>
      <c r="J45" s="9" t="s">
        <v>125</v>
      </c>
      <c r="K45">
        <v>45</v>
      </c>
    </row>
    <row r="46" spans="1:11" x14ac:dyDescent="0.2">
      <c r="A46" t="s">
        <v>418</v>
      </c>
      <c r="B46" s="7" t="s">
        <v>32</v>
      </c>
      <c r="C46" s="3" t="s">
        <v>1718</v>
      </c>
      <c r="D46" t="s">
        <v>389</v>
      </c>
      <c r="E46" t="s">
        <v>422</v>
      </c>
      <c r="F46" s="2" t="s">
        <v>1656</v>
      </c>
      <c r="G46" t="s">
        <v>1293</v>
      </c>
      <c r="I46" s="7" t="s">
        <v>125</v>
      </c>
      <c r="J46" s="9" t="s">
        <v>125</v>
      </c>
      <c r="K46">
        <v>46</v>
      </c>
    </row>
    <row r="47" spans="1:11" x14ac:dyDescent="0.2">
      <c r="A47" t="s">
        <v>423</v>
      </c>
      <c r="B47" s="7" t="s">
        <v>32</v>
      </c>
      <c r="C47" s="2" t="s">
        <v>1344</v>
      </c>
      <c r="D47" t="s">
        <v>345</v>
      </c>
      <c r="E47" t="s">
        <v>1659</v>
      </c>
      <c r="F47" t="s">
        <v>424</v>
      </c>
      <c r="G47" t="s">
        <v>1624</v>
      </c>
      <c r="I47" s="7" t="s">
        <v>125</v>
      </c>
      <c r="J47" s="9" t="s">
        <v>125</v>
      </c>
      <c r="K47">
        <v>47</v>
      </c>
    </row>
    <row r="48" spans="1:11" x14ac:dyDescent="0.2">
      <c r="A48" t="s">
        <v>425</v>
      </c>
      <c r="B48" s="7" t="s">
        <v>32</v>
      </c>
      <c r="C48" s="2" t="s">
        <v>355</v>
      </c>
      <c r="D48" t="s">
        <v>345</v>
      </c>
      <c r="E48" t="s">
        <v>1114</v>
      </c>
      <c r="G48" t="s">
        <v>1624</v>
      </c>
      <c r="H48" t="s">
        <v>1657</v>
      </c>
      <c r="I48" s="7" t="s">
        <v>122</v>
      </c>
      <c r="J48" s="9">
        <v>1</v>
      </c>
      <c r="K48">
        <v>48</v>
      </c>
    </row>
    <row r="49" spans="1:11" x14ac:dyDescent="0.2">
      <c r="A49" s="17" t="s">
        <v>426</v>
      </c>
      <c r="B49" s="7" t="s">
        <v>32</v>
      </c>
      <c r="C49" s="3" t="s">
        <v>533</v>
      </c>
      <c r="D49" t="s">
        <v>345</v>
      </c>
      <c r="E49" t="s">
        <v>427</v>
      </c>
      <c r="F49" t="s">
        <v>343</v>
      </c>
      <c r="G49" t="s">
        <v>1293</v>
      </c>
      <c r="I49" s="7" t="s">
        <v>125</v>
      </c>
      <c r="J49" s="9" t="s">
        <v>125</v>
      </c>
      <c r="K49">
        <v>49</v>
      </c>
    </row>
    <row r="50" spans="1:11" x14ac:dyDescent="0.2">
      <c r="A50" t="s">
        <v>428</v>
      </c>
      <c r="B50" s="7" t="s">
        <v>32</v>
      </c>
      <c r="C50" s="3" t="s">
        <v>533</v>
      </c>
      <c r="D50" t="s">
        <v>475</v>
      </c>
      <c r="E50" t="s">
        <v>1719</v>
      </c>
      <c r="F50" s="2" t="s">
        <v>242</v>
      </c>
      <c r="G50" t="s">
        <v>1624</v>
      </c>
      <c r="H50" t="s">
        <v>271</v>
      </c>
      <c r="I50" s="7" t="s">
        <v>122</v>
      </c>
      <c r="J50" s="9">
        <v>2</v>
      </c>
      <c r="K50">
        <v>50</v>
      </c>
    </row>
    <row r="51" spans="1:11" x14ac:dyDescent="0.2">
      <c r="A51" t="s">
        <v>428</v>
      </c>
      <c r="B51" s="7" t="s">
        <v>32</v>
      </c>
      <c r="C51" s="3" t="s">
        <v>533</v>
      </c>
      <c r="D51" t="s">
        <v>347</v>
      </c>
      <c r="E51" t="s">
        <v>429</v>
      </c>
      <c r="F51" t="s">
        <v>343</v>
      </c>
      <c r="G51" t="s">
        <v>1293</v>
      </c>
      <c r="I51" s="7" t="s">
        <v>125</v>
      </c>
      <c r="J51" s="9" t="s">
        <v>125</v>
      </c>
      <c r="K51">
        <v>51</v>
      </c>
    </row>
    <row r="52" spans="1:11" x14ac:dyDescent="0.2">
      <c r="A52" t="s">
        <v>431</v>
      </c>
      <c r="B52" s="7" t="s">
        <v>32</v>
      </c>
      <c r="C52" s="2" t="s">
        <v>436</v>
      </c>
      <c r="D52" t="s">
        <v>337</v>
      </c>
      <c r="E52" t="s">
        <v>432</v>
      </c>
      <c r="F52" t="s">
        <v>400</v>
      </c>
      <c r="G52" t="s">
        <v>1293</v>
      </c>
      <c r="I52" s="7" t="s">
        <v>125</v>
      </c>
      <c r="J52" s="9" t="s">
        <v>125</v>
      </c>
      <c r="K52">
        <v>52</v>
      </c>
    </row>
    <row r="53" spans="1:11" x14ac:dyDescent="0.2">
      <c r="A53" t="s">
        <v>431</v>
      </c>
      <c r="B53" s="7" t="s">
        <v>32</v>
      </c>
      <c r="C53" s="2" t="s">
        <v>436</v>
      </c>
      <c r="D53" t="s">
        <v>433</v>
      </c>
      <c r="E53" t="s">
        <v>434</v>
      </c>
      <c r="F53" s="2" t="s">
        <v>1656</v>
      </c>
      <c r="G53" t="s">
        <v>1293</v>
      </c>
      <c r="H53" t="s">
        <v>143</v>
      </c>
      <c r="I53" s="7" t="s">
        <v>122</v>
      </c>
      <c r="J53" s="9">
        <v>1</v>
      </c>
      <c r="K53">
        <v>53</v>
      </c>
    </row>
    <row r="54" spans="1:11" x14ac:dyDescent="0.2">
      <c r="A54" t="s">
        <v>431</v>
      </c>
      <c r="B54" s="7" t="s">
        <v>32</v>
      </c>
      <c r="C54" s="2" t="s">
        <v>436</v>
      </c>
      <c r="D54" t="s">
        <v>337</v>
      </c>
      <c r="E54" t="s">
        <v>435</v>
      </c>
      <c r="F54" t="s">
        <v>343</v>
      </c>
      <c r="G54" t="s">
        <v>1293</v>
      </c>
      <c r="I54" s="7" t="s">
        <v>125</v>
      </c>
      <c r="J54" s="9" t="s">
        <v>125</v>
      </c>
      <c r="K54">
        <v>54</v>
      </c>
    </row>
    <row r="55" spans="1:11" x14ac:dyDescent="0.2">
      <c r="A55" t="s">
        <v>437</v>
      </c>
      <c r="B55" s="7" t="s">
        <v>32</v>
      </c>
      <c r="C55" s="2" t="s">
        <v>1304</v>
      </c>
      <c r="D55" t="s">
        <v>345</v>
      </c>
      <c r="E55" t="s">
        <v>438</v>
      </c>
      <c r="F55" s="2" t="s">
        <v>470</v>
      </c>
      <c r="G55" t="s">
        <v>1293</v>
      </c>
      <c r="I55" s="7" t="s">
        <v>125</v>
      </c>
      <c r="J55" s="9" t="s">
        <v>125</v>
      </c>
      <c r="K55">
        <v>55</v>
      </c>
    </row>
    <row r="56" spans="1:11" x14ac:dyDescent="0.2">
      <c r="A56" t="s">
        <v>439</v>
      </c>
      <c r="B56" s="7" t="s">
        <v>32</v>
      </c>
      <c r="C56" s="3" t="s">
        <v>1319</v>
      </c>
      <c r="D56" t="s">
        <v>379</v>
      </c>
      <c r="E56" t="s">
        <v>441</v>
      </c>
      <c r="F56" s="2" t="s">
        <v>623</v>
      </c>
      <c r="G56" t="s">
        <v>1624</v>
      </c>
      <c r="H56" t="s">
        <v>154</v>
      </c>
      <c r="I56" s="7" t="s">
        <v>122</v>
      </c>
      <c r="J56" s="9">
        <v>1</v>
      </c>
      <c r="K56">
        <v>56</v>
      </c>
    </row>
    <row r="57" spans="1:11" x14ac:dyDescent="0.2">
      <c r="A57" t="s">
        <v>439</v>
      </c>
      <c r="B57" s="7" t="s">
        <v>32</v>
      </c>
      <c r="C57" s="3" t="s">
        <v>1319</v>
      </c>
      <c r="D57" t="s">
        <v>379</v>
      </c>
      <c r="E57" t="s">
        <v>1659</v>
      </c>
      <c r="F57" s="2" t="s">
        <v>242</v>
      </c>
      <c r="G57" t="s">
        <v>1293</v>
      </c>
      <c r="H57" t="s">
        <v>271</v>
      </c>
      <c r="I57" s="7" t="s">
        <v>122</v>
      </c>
      <c r="J57" s="9">
        <v>2</v>
      </c>
      <c r="K57">
        <v>57</v>
      </c>
    </row>
    <row r="58" spans="1:11" x14ac:dyDescent="0.2">
      <c r="A58" s="17" t="s">
        <v>246</v>
      </c>
      <c r="B58" s="7" t="s">
        <v>247</v>
      </c>
      <c r="C58" s="3" t="s">
        <v>533</v>
      </c>
      <c r="D58" t="s">
        <v>347</v>
      </c>
      <c r="E58" t="s">
        <v>1659</v>
      </c>
      <c r="F58" s="2" t="s">
        <v>242</v>
      </c>
      <c r="G58" t="s">
        <v>1621</v>
      </c>
      <c r="H58" t="s">
        <v>271</v>
      </c>
      <c r="I58" s="7" t="s">
        <v>122</v>
      </c>
      <c r="J58" s="9">
        <v>2</v>
      </c>
      <c r="K58">
        <v>58</v>
      </c>
    </row>
    <row r="59" spans="1:11" x14ac:dyDescent="0.2">
      <c r="A59" t="s">
        <v>442</v>
      </c>
      <c r="B59" s="7" t="s">
        <v>32</v>
      </c>
      <c r="C59" s="2" t="s">
        <v>1298</v>
      </c>
      <c r="D59" t="s">
        <v>345</v>
      </c>
      <c r="E59" t="s">
        <v>443</v>
      </c>
      <c r="F59" s="2" t="s">
        <v>623</v>
      </c>
      <c r="G59" t="s">
        <v>1293</v>
      </c>
      <c r="H59" t="s">
        <v>154</v>
      </c>
      <c r="I59" s="7" t="s">
        <v>125</v>
      </c>
      <c r="J59" s="9" t="s">
        <v>125</v>
      </c>
      <c r="K59">
        <v>59</v>
      </c>
    </row>
    <row r="60" spans="1:11" x14ac:dyDescent="0.2">
      <c r="A60" t="s">
        <v>444</v>
      </c>
      <c r="B60" s="7" t="s">
        <v>32</v>
      </c>
      <c r="C60" s="2" t="s">
        <v>355</v>
      </c>
      <c r="D60" t="s">
        <v>345</v>
      </c>
      <c r="E60" t="s">
        <v>1659</v>
      </c>
      <c r="F60" t="s">
        <v>400</v>
      </c>
      <c r="G60" t="s">
        <v>1293</v>
      </c>
      <c r="I60" s="7" t="s">
        <v>125</v>
      </c>
      <c r="J60" s="9" t="s">
        <v>125</v>
      </c>
      <c r="K60">
        <v>60</v>
      </c>
    </row>
    <row r="61" spans="1:11" x14ac:dyDescent="0.2">
      <c r="A61" s="17" t="s">
        <v>91</v>
      </c>
      <c r="B61" s="7" t="s">
        <v>92</v>
      </c>
      <c r="C61" s="3" t="s">
        <v>1718</v>
      </c>
      <c r="D61" t="s">
        <v>379</v>
      </c>
      <c r="E61" t="s">
        <v>1057</v>
      </c>
      <c r="F61" t="s">
        <v>681</v>
      </c>
      <c r="G61" t="s">
        <v>1621</v>
      </c>
      <c r="I61" s="7" t="s">
        <v>125</v>
      </c>
      <c r="J61" s="9" t="s">
        <v>125</v>
      </c>
      <c r="K61">
        <v>61</v>
      </c>
    </row>
    <row r="62" spans="1:11" x14ac:dyDescent="0.2">
      <c r="A62" t="s">
        <v>446</v>
      </c>
      <c r="B62" s="7" t="s">
        <v>32</v>
      </c>
      <c r="C62" s="2" t="s">
        <v>1344</v>
      </c>
      <c r="D62" t="s">
        <v>366</v>
      </c>
      <c r="E62" t="s">
        <v>447</v>
      </c>
      <c r="F62" t="s">
        <v>421</v>
      </c>
      <c r="G62" t="s">
        <v>1293</v>
      </c>
      <c r="I62" s="7" t="s">
        <v>125</v>
      </c>
      <c r="J62" s="9" t="s">
        <v>125</v>
      </c>
      <c r="K62">
        <v>62</v>
      </c>
    </row>
    <row r="63" spans="1:11" x14ac:dyDescent="0.2">
      <c r="A63" s="17" t="s">
        <v>448</v>
      </c>
      <c r="B63" s="7" t="s">
        <v>32</v>
      </c>
      <c r="C63" s="2" t="s">
        <v>1647</v>
      </c>
      <c r="D63" t="s">
        <v>337</v>
      </c>
      <c r="E63" t="s">
        <v>449</v>
      </c>
      <c r="F63" s="2" t="s">
        <v>467</v>
      </c>
      <c r="G63" t="s">
        <v>1648</v>
      </c>
      <c r="H63" t="s">
        <v>1649</v>
      </c>
      <c r="I63" s="7" t="s">
        <v>125</v>
      </c>
      <c r="J63" s="9" t="s">
        <v>125</v>
      </c>
      <c r="K63">
        <v>63</v>
      </c>
    </row>
    <row r="64" spans="1:11" x14ac:dyDescent="0.2">
      <c r="A64" t="s">
        <v>450</v>
      </c>
      <c r="B64" s="7" t="s">
        <v>32</v>
      </c>
      <c r="C64" s="2" t="s">
        <v>1327</v>
      </c>
      <c r="D64" t="s">
        <v>345</v>
      </c>
      <c r="E64" t="s">
        <v>451</v>
      </c>
      <c r="F64" s="2" t="s">
        <v>1656</v>
      </c>
      <c r="G64" t="s">
        <v>1293</v>
      </c>
      <c r="I64" s="7" t="s">
        <v>125</v>
      </c>
      <c r="J64" s="9" t="s">
        <v>125</v>
      </c>
      <c r="K64">
        <v>64</v>
      </c>
    </row>
    <row r="65" spans="1:11" x14ac:dyDescent="0.2">
      <c r="A65" t="s">
        <v>452</v>
      </c>
      <c r="B65" s="7" t="s">
        <v>32</v>
      </c>
      <c r="C65" s="2" t="s">
        <v>1300</v>
      </c>
      <c r="D65" t="s">
        <v>379</v>
      </c>
      <c r="E65" t="s">
        <v>453</v>
      </c>
      <c r="F65" t="s">
        <v>454</v>
      </c>
      <c r="G65" t="s">
        <v>1293</v>
      </c>
      <c r="I65" s="7" t="s">
        <v>125</v>
      </c>
      <c r="J65" s="9" t="s">
        <v>125</v>
      </c>
      <c r="K65">
        <v>65</v>
      </c>
    </row>
    <row r="66" spans="1:11" x14ac:dyDescent="0.2">
      <c r="A66" t="s">
        <v>455</v>
      </c>
      <c r="B66" s="7" t="s">
        <v>32</v>
      </c>
      <c r="C66" s="2" t="s">
        <v>457</v>
      </c>
      <c r="D66" t="s">
        <v>337</v>
      </c>
      <c r="E66" t="s">
        <v>1659</v>
      </c>
      <c r="F66" t="s">
        <v>456</v>
      </c>
      <c r="G66" t="s">
        <v>1293</v>
      </c>
      <c r="I66" s="7" t="s">
        <v>125</v>
      </c>
      <c r="J66" s="9" t="s">
        <v>125</v>
      </c>
      <c r="K66">
        <v>66</v>
      </c>
    </row>
    <row r="67" spans="1:11" x14ac:dyDescent="0.2">
      <c r="A67" t="s">
        <v>455</v>
      </c>
      <c r="B67" s="7" t="s">
        <v>9</v>
      </c>
      <c r="C67" s="2" t="s">
        <v>457</v>
      </c>
      <c r="D67" t="s">
        <v>345</v>
      </c>
      <c r="E67" t="s">
        <v>67</v>
      </c>
      <c r="F67" t="s">
        <v>456</v>
      </c>
      <c r="G67" t="s">
        <v>1624</v>
      </c>
      <c r="I67" s="7" t="s">
        <v>125</v>
      </c>
      <c r="J67" s="9" t="s">
        <v>125</v>
      </c>
      <c r="K67">
        <v>67</v>
      </c>
    </row>
    <row r="68" spans="1:11" x14ac:dyDescent="0.2">
      <c r="A68" t="s">
        <v>458</v>
      </c>
      <c r="B68" s="7" t="s">
        <v>32</v>
      </c>
      <c r="C68" s="2" t="s">
        <v>459</v>
      </c>
      <c r="D68" t="s">
        <v>475</v>
      </c>
      <c r="E68" t="s">
        <v>1655</v>
      </c>
      <c r="F68" t="s">
        <v>646</v>
      </c>
      <c r="G68" t="s">
        <v>1624</v>
      </c>
      <c r="I68" s="7" t="s">
        <v>125</v>
      </c>
      <c r="J68" s="9" t="s">
        <v>125</v>
      </c>
      <c r="K68">
        <v>68</v>
      </c>
    </row>
    <row r="69" spans="1:11" x14ac:dyDescent="0.2">
      <c r="A69" t="s">
        <v>458</v>
      </c>
      <c r="B69" s="7" t="s">
        <v>32</v>
      </c>
      <c r="C69" s="2" t="s">
        <v>459</v>
      </c>
      <c r="D69" t="s">
        <v>475</v>
      </c>
      <c r="E69" t="s">
        <v>164</v>
      </c>
      <c r="F69" t="s">
        <v>460</v>
      </c>
      <c r="G69" t="s">
        <v>1624</v>
      </c>
      <c r="H69" t="s">
        <v>165</v>
      </c>
      <c r="I69" s="7" t="s">
        <v>122</v>
      </c>
      <c r="J69" s="9">
        <v>2</v>
      </c>
      <c r="K69">
        <v>69</v>
      </c>
    </row>
    <row r="70" spans="1:11" x14ac:dyDescent="0.2">
      <c r="A70" t="s">
        <v>461</v>
      </c>
      <c r="B70" s="7" t="s">
        <v>32</v>
      </c>
      <c r="C70" s="2" t="s">
        <v>462</v>
      </c>
      <c r="D70" t="s">
        <v>345</v>
      </c>
      <c r="E70" t="s">
        <v>463</v>
      </c>
      <c r="G70" t="s">
        <v>1624</v>
      </c>
      <c r="H70" t="s">
        <v>1722</v>
      </c>
      <c r="I70" s="7" t="s">
        <v>121</v>
      </c>
      <c r="J70" s="9">
        <v>4</v>
      </c>
      <c r="K70">
        <v>70</v>
      </c>
    </row>
    <row r="71" spans="1:11" x14ac:dyDescent="0.2">
      <c r="A71" s="17" t="s">
        <v>464</v>
      </c>
      <c r="B71" s="7" t="s">
        <v>32</v>
      </c>
      <c r="C71" s="2" t="s">
        <v>1300</v>
      </c>
      <c r="D71" t="s">
        <v>345</v>
      </c>
      <c r="E71" t="s">
        <v>465</v>
      </c>
      <c r="F71" t="s">
        <v>466</v>
      </c>
      <c r="G71" t="s">
        <v>1293</v>
      </c>
      <c r="I71" s="7" t="s">
        <v>125</v>
      </c>
      <c r="J71" s="9" t="s">
        <v>125</v>
      </c>
      <c r="K71">
        <v>71</v>
      </c>
    </row>
    <row r="72" spans="1:11" x14ac:dyDescent="0.2">
      <c r="A72" t="s">
        <v>469</v>
      </c>
      <c r="B72" s="7" t="s">
        <v>32</v>
      </c>
      <c r="C72" s="2" t="s">
        <v>1300</v>
      </c>
      <c r="D72" t="s">
        <v>345</v>
      </c>
      <c r="E72" t="s">
        <v>471</v>
      </c>
      <c r="F72" t="s">
        <v>359</v>
      </c>
      <c r="G72" t="s">
        <v>1293</v>
      </c>
      <c r="I72" s="7" t="s">
        <v>125</v>
      </c>
      <c r="J72" s="9" t="s">
        <v>125</v>
      </c>
      <c r="K72">
        <v>72</v>
      </c>
    </row>
    <row r="73" spans="1:11" x14ac:dyDescent="0.2">
      <c r="A73" t="s">
        <v>469</v>
      </c>
      <c r="B73" s="7" t="s">
        <v>32</v>
      </c>
      <c r="C73" s="2" t="s">
        <v>1300</v>
      </c>
      <c r="D73" t="s">
        <v>345</v>
      </c>
      <c r="E73" t="s">
        <v>472</v>
      </c>
      <c r="F73" s="2" t="s">
        <v>470</v>
      </c>
      <c r="G73" t="s">
        <v>1293</v>
      </c>
      <c r="I73" s="7" t="s">
        <v>125</v>
      </c>
      <c r="J73" s="9" t="s">
        <v>125</v>
      </c>
      <c r="K73">
        <v>73</v>
      </c>
    </row>
    <row r="74" spans="1:11" x14ac:dyDescent="0.2">
      <c r="A74" t="s">
        <v>469</v>
      </c>
      <c r="B74" s="7" t="s">
        <v>32</v>
      </c>
      <c r="C74" s="2" t="s">
        <v>1300</v>
      </c>
      <c r="D74" t="s">
        <v>345</v>
      </c>
      <c r="E74" t="s">
        <v>1308</v>
      </c>
      <c r="F74" t="s">
        <v>343</v>
      </c>
      <c r="G74" t="s">
        <v>1293</v>
      </c>
      <c r="I74" s="7" t="s">
        <v>125</v>
      </c>
      <c r="J74" s="9" t="s">
        <v>125</v>
      </c>
      <c r="K74">
        <v>74</v>
      </c>
    </row>
    <row r="75" spans="1:11" x14ac:dyDescent="0.2">
      <c r="A75" t="s">
        <v>469</v>
      </c>
      <c r="B75" s="7" t="s">
        <v>32</v>
      </c>
      <c r="C75" s="2" t="s">
        <v>1300</v>
      </c>
      <c r="D75" t="s">
        <v>474</v>
      </c>
      <c r="E75" t="s">
        <v>473</v>
      </c>
      <c r="F75" t="s">
        <v>466</v>
      </c>
      <c r="G75" t="s">
        <v>1293</v>
      </c>
      <c r="I75" s="7" t="s">
        <v>125</v>
      </c>
      <c r="J75" s="9" t="s">
        <v>125</v>
      </c>
      <c r="K75">
        <v>75</v>
      </c>
    </row>
    <row r="76" spans="1:11" x14ac:dyDescent="0.2">
      <c r="A76" s="17" t="s">
        <v>469</v>
      </c>
      <c r="B76" s="7" t="s">
        <v>325</v>
      </c>
      <c r="C76" s="2" t="s">
        <v>1300</v>
      </c>
      <c r="D76" t="s">
        <v>345</v>
      </c>
      <c r="E76" t="s">
        <v>752</v>
      </c>
      <c r="F76" t="s">
        <v>343</v>
      </c>
      <c r="G76" t="s">
        <v>1668</v>
      </c>
      <c r="H76" t="s">
        <v>200</v>
      </c>
      <c r="I76" s="7" t="s">
        <v>123</v>
      </c>
      <c r="J76" s="8">
        <v>4</v>
      </c>
      <c r="K76">
        <v>76</v>
      </c>
    </row>
    <row r="77" spans="1:11" x14ac:dyDescent="0.2">
      <c r="A77" s="17" t="s">
        <v>469</v>
      </c>
      <c r="B77" s="10" t="s">
        <v>1674</v>
      </c>
      <c r="C77" s="2" t="s">
        <v>1300</v>
      </c>
      <c r="E77" t="s">
        <v>427</v>
      </c>
      <c r="F77" t="s">
        <v>343</v>
      </c>
      <c r="G77" t="s">
        <v>1670</v>
      </c>
      <c r="H77" t="s">
        <v>1687</v>
      </c>
      <c r="I77" s="7" t="s">
        <v>125</v>
      </c>
      <c r="J77" s="9" t="s">
        <v>125</v>
      </c>
      <c r="K77">
        <v>77</v>
      </c>
    </row>
    <row r="78" spans="1:11" x14ac:dyDescent="0.2">
      <c r="A78" t="s">
        <v>476</v>
      </c>
      <c r="B78" s="7" t="s">
        <v>32</v>
      </c>
      <c r="C78" s="2" t="s">
        <v>459</v>
      </c>
      <c r="D78" t="s">
        <v>475</v>
      </c>
      <c r="E78" t="s">
        <v>1655</v>
      </c>
      <c r="F78" t="s">
        <v>646</v>
      </c>
      <c r="G78" t="s">
        <v>1624</v>
      </c>
      <c r="I78" s="7" t="s">
        <v>125</v>
      </c>
      <c r="J78" s="9" t="s">
        <v>125</v>
      </c>
      <c r="K78">
        <v>78</v>
      </c>
    </row>
    <row r="79" spans="1:11" x14ac:dyDescent="0.2">
      <c r="A79" t="s">
        <v>476</v>
      </c>
      <c r="B79" s="7" t="s">
        <v>32</v>
      </c>
      <c r="C79" s="2" t="s">
        <v>459</v>
      </c>
      <c r="D79" t="s">
        <v>475</v>
      </c>
      <c r="E79" t="s">
        <v>164</v>
      </c>
      <c r="F79" t="s">
        <v>460</v>
      </c>
      <c r="G79" t="s">
        <v>1624</v>
      </c>
      <c r="H79" t="s">
        <v>165</v>
      </c>
      <c r="I79" s="7" t="s">
        <v>122</v>
      </c>
      <c r="J79" s="9">
        <v>2</v>
      </c>
      <c r="K79">
        <v>79</v>
      </c>
    </row>
    <row r="80" spans="1:11" x14ac:dyDescent="0.2">
      <c r="A80" t="s">
        <v>477</v>
      </c>
      <c r="B80" s="7" t="s">
        <v>32</v>
      </c>
      <c r="C80" s="2" t="s">
        <v>1304</v>
      </c>
      <c r="D80" t="s">
        <v>347</v>
      </c>
      <c r="E80" t="s">
        <v>479</v>
      </c>
      <c r="F80" s="2" t="s">
        <v>478</v>
      </c>
      <c r="G80" t="s">
        <v>1293</v>
      </c>
      <c r="I80" s="7" t="s">
        <v>125</v>
      </c>
      <c r="J80" s="9" t="s">
        <v>125</v>
      </c>
      <c r="K80">
        <v>80</v>
      </c>
    </row>
    <row r="81" spans="1:11" x14ac:dyDescent="0.2">
      <c r="A81" t="s">
        <v>480</v>
      </c>
      <c r="B81" s="7" t="s">
        <v>32</v>
      </c>
      <c r="C81" s="2" t="s">
        <v>459</v>
      </c>
      <c r="D81" t="s">
        <v>345</v>
      </c>
      <c r="E81" t="s">
        <v>481</v>
      </c>
      <c r="F81" t="s">
        <v>343</v>
      </c>
      <c r="G81" t="s">
        <v>1624</v>
      </c>
      <c r="H81" t="s">
        <v>179</v>
      </c>
      <c r="I81" s="7" t="s">
        <v>122</v>
      </c>
      <c r="J81" s="9">
        <v>1</v>
      </c>
      <c r="K81">
        <v>81</v>
      </c>
    </row>
    <row r="82" spans="1:11" x14ac:dyDescent="0.2">
      <c r="A82" t="s">
        <v>482</v>
      </c>
      <c r="B82" s="7" t="s">
        <v>32</v>
      </c>
      <c r="C82" s="2" t="s">
        <v>1298</v>
      </c>
      <c r="D82" t="s">
        <v>347</v>
      </c>
      <c r="E82" t="s">
        <v>483</v>
      </c>
      <c r="F82" s="2" t="s">
        <v>623</v>
      </c>
      <c r="G82" t="s">
        <v>1624</v>
      </c>
      <c r="H82" t="s">
        <v>154</v>
      </c>
      <c r="I82" s="7" t="s">
        <v>125</v>
      </c>
      <c r="J82" s="9" t="s">
        <v>125</v>
      </c>
      <c r="K82">
        <v>82</v>
      </c>
    </row>
    <row r="83" spans="1:11" x14ac:dyDescent="0.2">
      <c r="A83" t="s">
        <v>484</v>
      </c>
      <c r="B83" s="7" t="s">
        <v>32</v>
      </c>
      <c r="C83" s="2" t="s">
        <v>436</v>
      </c>
      <c r="D83" t="s">
        <v>337</v>
      </c>
      <c r="E83" t="s">
        <v>1659</v>
      </c>
      <c r="F83" t="s">
        <v>432</v>
      </c>
      <c r="G83" t="s">
        <v>1293</v>
      </c>
      <c r="I83" s="7" t="s">
        <v>125</v>
      </c>
      <c r="J83" s="9" t="s">
        <v>125</v>
      </c>
      <c r="K83">
        <v>83</v>
      </c>
    </row>
    <row r="84" spans="1:11" x14ac:dyDescent="0.2">
      <c r="A84" s="17" t="s">
        <v>159</v>
      </c>
      <c r="B84" s="7" t="s">
        <v>32</v>
      </c>
      <c r="C84" s="2" t="s">
        <v>929</v>
      </c>
      <c r="D84" t="s">
        <v>345</v>
      </c>
      <c r="E84" t="s">
        <v>190</v>
      </c>
      <c r="F84" t="s">
        <v>647</v>
      </c>
      <c r="G84" t="s">
        <v>1621</v>
      </c>
      <c r="H84" t="s">
        <v>136</v>
      </c>
      <c r="I84" t="s">
        <v>122</v>
      </c>
      <c r="J84" s="8">
        <v>1</v>
      </c>
      <c r="K84">
        <v>84</v>
      </c>
    </row>
    <row r="85" spans="1:11" x14ac:dyDescent="0.2">
      <c r="A85" t="s">
        <v>1637</v>
      </c>
      <c r="B85" s="7" t="s">
        <v>32</v>
      </c>
      <c r="C85" s="2" t="s">
        <v>1298</v>
      </c>
      <c r="D85" t="s">
        <v>379</v>
      </c>
      <c r="E85" t="s">
        <v>1635</v>
      </c>
      <c r="F85" s="2" t="s">
        <v>478</v>
      </c>
      <c r="G85" t="s">
        <v>1624</v>
      </c>
      <c r="H85" t="s">
        <v>1636</v>
      </c>
      <c r="I85" s="7" t="s">
        <v>125</v>
      </c>
      <c r="J85" s="9" t="s">
        <v>125</v>
      </c>
      <c r="K85">
        <v>85</v>
      </c>
    </row>
    <row r="86" spans="1:11" x14ac:dyDescent="0.2">
      <c r="A86" t="s">
        <v>86</v>
      </c>
      <c r="B86" s="7" t="s">
        <v>32</v>
      </c>
      <c r="C86" s="3" t="s">
        <v>1718</v>
      </c>
      <c r="D86" t="s">
        <v>345</v>
      </c>
      <c r="E86" t="s">
        <v>87</v>
      </c>
      <c r="G86" t="s">
        <v>1621</v>
      </c>
      <c r="H86" t="s">
        <v>118</v>
      </c>
      <c r="I86" s="7" t="s">
        <v>125</v>
      </c>
      <c r="J86" s="9" t="s">
        <v>125</v>
      </c>
      <c r="K86">
        <v>86</v>
      </c>
    </row>
    <row r="87" spans="1:11" x14ac:dyDescent="0.2">
      <c r="A87" t="s">
        <v>86</v>
      </c>
      <c r="B87" s="7" t="s">
        <v>32</v>
      </c>
      <c r="C87" s="3" t="s">
        <v>1718</v>
      </c>
      <c r="D87" t="s">
        <v>379</v>
      </c>
      <c r="E87" t="s">
        <v>88</v>
      </c>
      <c r="G87" t="s">
        <v>1621</v>
      </c>
      <c r="I87" s="7" t="s">
        <v>125</v>
      </c>
      <c r="J87" s="9" t="s">
        <v>125</v>
      </c>
      <c r="K87">
        <v>87</v>
      </c>
    </row>
    <row r="88" spans="1:11" x14ac:dyDescent="0.2">
      <c r="A88" t="s">
        <v>86</v>
      </c>
      <c r="B88" s="7" t="s">
        <v>32</v>
      </c>
      <c r="C88" s="3" t="s">
        <v>1718</v>
      </c>
      <c r="D88" t="s">
        <v>345</v>
      </c>
      <c r="E88" t="s">
        <v>864</v>
      </c>
      <c r="F88" t="s">
        <v>414</v>
      </c>
      <c r="G88" t="s">
        <v>1621</v>
      </c>
      <c r="H88" t="s">
        <v>183</v>
      </c>
      <c r="I88" s="7" t="s">
        <v>125</v>
      </c>
      <c r="J88" s="9" t="s">
        <v>125</v>
      </c>
      <c r="K88">
        <v>88</v>
      </c>
    </row>
    <row r="89" spans="1:11" x14ac:dyDescent="0.2">
      <c r="A89" t="s">
        <v>485</v>
      </c>
      <c r="B89" s="7" t="s">
        <v>32</v>
      </c>
      <c r="C89" s="2" t="s">
        <v>1300</v>
      </c>
      <c r="D89" t="s">
        <v>347</v>
      </c>
      <c r="E89" t="s">
        <v>486</v>
      </c>
      <c r="F89" t="s">
        <v>424</v>
      </c>
      <c r="G89" t="s">
        <v>1293</v>
      </c>
      <c r="I89" s="7" t="s">
        <v>125</v>
      </c>
      <c r="J89" s="9" t="s">
        <v>125</v>
      </c>
      <c r="K89">
        <v>89</v>
      </c>
    </row>
    <row r="90" spans="1:11" x14ac:dyDescent="0.2">
      <c r="A90" t="s">
        <v>485</v>
      </c>
      <c r="B90" s="7" t="s">
        <v>32</v>
      </c>
      <c r="C90" s="2" t="s">
        <v>1300</v>
      </c>
      <c r="D90" t="s">
        <v>347</v>
      </c>
      <c r="E90" t="s">
        <v>488</v>
      </c>
      <c r="F90" t="s">
        <v>487</v>
      </c>
      <c r="G90" t="s">
        <v>1293</v>
      </c>
      <c r="I90" s="7" t="s">
        <v>125</v>
      </c>
      <c r="J90" s="9" t="s">
        <v>125</v>
      </c>
      <c r="K90">
        <v>90</v>
      </c>
    </row>
    <row r="91" spans="1:11" x14ac:dyDescent="0.2">
      <c r="A91" t="s">
        <v>485</v>
      </c>
      <c r="B91" s="7" t="s">
        <v>32</v>
      </c>
      <c r="C91" s="2" t="s">
        <v>1300</v>
      </c>
      <c r="D91" t="s">
        <v>345</v>
      </c>
      <c r="E91" t="s">
        <v>5</v>
      </c>
      <c r="F91" t="s">
        <v>424</v>
      </c>
      <c r="G91" t="s">
        <v>1621</v>
      </c>
      <c r="I91" s="7" t="s">
        <v>125</v>
      </c>
      <c r="J91" s="9" t="s">
        <v>125</v>
      </c>
      <c r="K91">
        <v>91</v>
      </c>
    </row>
    <row r="92" spans="1:11" x14ac:dyDescent="0.2">
      <c r="A92" t="s">
        <v>489</v>
      </c>
      <c r="B92" s="7" t="s">
        <v>32</v>
      </c>
      <c r="C92" s="2" t="s">
        <v>1054</v>
      </c>
      <c r="D92" t="s">
        <v>345</v>
      </c>
      <c r="E92" t="s">
        <v>490</v>
      </c>
      <c r="F92" s="2" t="s">
        <v>491</v>
      </c>
      <c r="G92" t="s">
        <v>1648</v>
      </c>
      <c r="H92" t="s">
        <v>296</v>
      </c>
      <c r="I92" s="7" t="s">
        <v>121</v>
      </c>
      <c r="J92" s="9">
        <v>4</v>
      </c>
      <c r="K92">
        <v>92</v>
      </c>
    </row>
    <row r="93" spans="1:11" x14ac:dyDescent="0.2">
      <c r="A93" t="s">
        <v>492</v>
      </c>
      <c r="B93" s="7" t="s">
        <v>32</v>
      </c>
      <c r="C93" s="2" t="s">
        <v>1328</v>
      </c>
      <c r="D93" t="s">
        <v>337</v>
      </c>
      <c r="E93" t="s">
        <v>1659</v>
      </c>
      <c r="F93" t="s">
        <v>493</v>
      </c>
      <c r="G93" t="s">
        <v>1293</v>
      </c>
      <c r="I93" s="7" t="s">
        <v>125</v>
      </c>
      <c r="J93" s="9" t="s">
        <v>125</v>
      </c>
      <c r="K93">
        <v>93</v>
      </c>
    </row>
    <row r="94" spans="1:11" x14ac:dyDescent="0.2">
      <c r="A94" t="s">
        <v>494</v>
      </c>
      <c r="B94" s="7" t="s">
        <v>32</v>
      </c>
      <c r="C94" s="2" t="s">
        <v>240</v>
      </c>
      <c r="D94" t="s">
        <v>345</v>
      </c>
      <c r="E94" t="s">
        <v>495</v>
      </c>
      <c r="F94" s="2" t="s">
        <v>478</v>
      </c>
      <c r="G94" t="s">
        <v>1624</v>
      </c>
      <c r="H94" t="s">
        <v>157</v>
      </c>
      <c r="I94" s="7" t="s">
        <v>125</v>
      </c>
      <c r="J94" s="9" t="s">
        <v>125</v>
      </c>
      <c r="K94">
        <v>94</v>
      </c>
    </row>
    <row r="95" spans="1:11" x14ac:dyDescent="0.2">
      <c r="A95" t="s">
        <v>496</v>
      </c>
      <c r="B95" s="7" t="s">
        <v>32</v>
      </c>
      <c r="C95" s="2" t="s">
        <v>1320</v>
      </c>
      <c r="D95" t="s">
        <v>366</v>
      </c>
      <c r="E95" t="s">
        <v>497</v>
      </c>
      <c r="F95" t="s">
        <v>343</v>
      </c>
      <c r="G95" t="s">
        <v>1293</v>
      </c>
      <c r="I95" s="7" t="s">
        <v>125</v>
      </c>
      <c r="J95" s="9" t="s">
        <v>125</v>
      </c>
      <c r="K95">
        <v>95</v>
      </c>
    </row>
    <row r="96" spans="1:11" x14ac:dyDescent="0.2">
      <c r="A96" t="s">
        <v>60</v>
      </c>
      <c r="B96" s="7" t="s">
        <v>61</v>
      </c>
      <c r="C96" s="2" t="s">
        <v>241</v>
      </c>
      <c r="D96" t="s">
        <v>337</v>
      </c>
      <c r="E96" t="s">
        <v>1659</v>
      </c>
      <c r="F96" t="s">
        <v>493</v>
      </c>
      <c r="G96" t="s">
        <v>1621</v>
      </c>
      <c r="I96" s="7" t="s">
        <v>125</v>
      </c>
      <c r="J96" s="9" t="s">
        <v>125</v>
      </c>
      <c r="K96">
        <v>96</v>
      </c>
    </row>
    <row r="97" spans="1:11" x14ac:dyDescent="0.2">
      <c r="A97" t="s">
        <v>498</v>
      </c>
      <c r="B97" s="7" t="s">
        <v>32</v>
      </c>
      <c r="C97" s="2" t="s">
        <v>128</v>
      </c>
      <c r="D97" t="s">
        <v>379</v>
      </c>
      <c r="E97" t="s">
        <v>499</v>
      </c>
      <c r="F97" t="s">
        <v>500</v>
      </c>
      <c r="G97" t="s">
        <v>1293</v>
      </c>
      <c r="I97" s="7" t="s">
        <v>125</v>
      </c>
      <c r="J97" s="9" t="s">
        <v>125</v>
      </c>
      <c r="K97">
        <v>97</v>
      </c>
    </row>
    <row r="98" spans="1:11" x14ac:dyDescent="0.2">
      <c r="A98" t="s">
        <v>501</v>
      </c>
      <c r="B98" s="7" t="s">
        <v>32</v>
      </c>
      <c r="C98" s="2" t="s">
        <v>1322</v>
      </c>
      <c r="D98" t="s">
        <v>502</v>
      </c>
      <c r="E98" t="s">
        <v>503</v>
      </c>
      <c r="F98" s="2" t="s">
        <v>1656</v>
      </c>
      <c r="G98" t="s">
        <v>1648</v>
      </c>
      <c r="H98" t="s">
        <v>257</v>
      </c>
      <c r="I98" s="7" t="s">
        <v>122</v>
      </c>
      <c r="J98" s="9">
        <v>2</v>
      </c>
      <c r="K98">
        <v>98</v>
      </c>
    </row>
    <row r="99" spans="1:11" x14ac:dyDescent="0.2">
      <c r="A99" t="s">
        <v>272</v>
      </c>
      <c r="B99" s="7" t="s">
        <v>273</v>
      </c>
      <c r="C99" s="2" t="s">
        <v>1339</v>
      </c>
      <c r="D99" t="s">
        <v>345</v>
      </c>
      <c r="E99" t="s">
        <v>274</v>
      </c>
      <c r="F99" t="s">
        <v>107</v>
      </c>
      <c r="G99" t="s">
        <v>1621</v>
      </c>
      <c r="H99" t="s">
        <v>200</v>
      </c>
      <c r="I99" t="s">
        <v>123</v>
      </c>
      <c r="J99" s="8">
        <v>4</v>
      </c>
      <c r="K99">
        <v>99</v>
      </c>
    </row>
    <row r="100" spans="1:11" x14ac:dyDescent="0.2">
      <c r="A100" t="s">
        <v>504</v>
      </c>
      <c r="B100" s="7" t="s">
        <v>32</v>
      </c>
      <c r="C100" s="2" t="s">
        <v>326</v>
      </c>
      <c r="D100" t="s">
        <v>345</v>
      </c>
      <c r="E100" t="s">
        <v>505</v>
      </c>
      <c r="F100" t="s">
        <v>359</v>
      </c>
      <c r="G100" t="s">
        <v>1293</v>
      </c>
      <c r="I100" s="7" t="s">
        <v>125</v>
      </c>
      <c r="J100" s="9" t="s">
        <v>125</v>
      </c>
      <c r="K100">
        <v>100</v>
      </c>
    </row>
    <row r="101" spans="1:11" x14ac:dyDescent="0.2">
      <c r="A101" s="17" t="s">
        <v>506</v>
      </c>
      <c r="B101" s="7" t="s">
        <v>32</v>
      </c>
      <c r="C101" s="2" t="s">
        <v>378</v>
      </c>
      <c r="D101" t="s">
        <v>345</v>
      </c>
      <c r="E101" t="s">
        <v>1659</v>
      </c>
      <c r="F101" s="3" t="s">
        <v>167</v>
      </c>
      <c r="G101" t="s">
        <v>1624</v>
      </c>
      <c r="H101" t="s">
        <v>168</v>
      </c>
      <c r="I101" s="7" t="s">
        <v>122</v>
      </c>
      <c r="J101" s="9">
        <v>2</v>
      </c>
      <c r="K101">
        <v>101</v>
      </c>
    </row>
    <row r="102" spans="1:11" x14ac:dyDescent="0.2">
      <c r="A102" t="s">
        <v>507</v>
      </c>
      <c r="B102" s="7" t="s">
        <v>32</v>
      </c>
      <c r="C102" s="2" t="s">
        <v>1331</v>
      </c>
      <c r="D102" t="s">
        <v>508</v>
      </c>
      <c r="E102" t="s">
        <v>427</v>
      </c>
      <c r="F102" t="s">
        <v>343</v>
      </c>
      <c r="G102" t="s">
        <v>1293</v>
      </c>
      <c r="I102" s="7" t="s">
        <v>125</v>
      </c>
      <c r="J102" s="9" t="s">
        <v>125</v>
      </c>
      <c r="K102">
        <v>102</v>
      </c>
    </row>
    <row r="103" spans="1:11" x14ac:dyDescent="0.2">
      <c r="A103" t="s">
        <v>509</v>
      </c>
      <c r="B103" s="7" t="s">
        <v>32</v>
      </c>
      <c r="C103" s="2" t="s">
        <v>1300</v>
      </c>
      <c r="D103" t="s">
        <v>366</v>
      </c>
      <c r="E103" t="s">
        <v>510</v>
      </c>
      <c r="F103" s="3" t="s">
        <v>167</v>
      </c>
      <c r="G103" t="s">
        <v>1293</v>
      </c>
      <c r="H103" t="s">
        <v>168</v>
      </c>
      <c r="I103" s="7" t="s">
        <v>123</v>
      </c>
      <c r="J103" s="9">
        <v>4</v>
      </c>
      <c r="K103">
        <v>103</v>
      </c>
    </row>
    <row r="104" spans="1:11" x14ac:dyDescent="0.2">
      <c r="A104" t="s">
        <v>511</v>
      </c>
      <c r="B104" s="7" t="s">
        <v>32</v>
      </c>
      <c r="C104" s="2" t="s">
        <v>462</v>
      </c>
      <c r="D104" t="s">
        <v>347</v>
      </c>
      <c r="E104" t="s">
        <v>512</v>
      </c>
      <c r="F104" s="2" t="s">
        <v>1656</v>
      </c>
      <c r="G104" t="s">
        <v>1293</v>
      </c>
      <c r="I104" s="7" t="s">
        <v>125</v>
      </c>
      <c r="J104" s="9" t="s">
        <v>125</v>
      </c>
      <c r="K104">
        <v>104</v>
      </c>
    </row>
    <row r="105" spans="1:11" x14ac:dyDescent="0.2">
      <c r="A105" s="17" t="s">
        <v>1451</v>
      </c>
      <c r="B105" s="7" t="s">
        <v>32</v>
      </c>
      <c r="C105" s="2" t="s">
        <v>223</v>
      </c>
      <c r="D105" t="s">
        <v>345</v>
      </c>
      <c r="E105" t="s">
        <v>36</v>
      </c>
      <c r="F105" t="s">
        <v>37</v>
      </c>
      <c r="G105" s="7" t="s">
        <v>1710</v>
      </c>
      <c r="H105" t="s">
        <v>170</v>
      </c>
      <c r="I105" s="7" t="s">
        <v>122</v>
      </c>
      <c r="J105" s="9">
        <v>2</v>
      </c>
      <c r="K105">
        <v>105</v>
      </c>
    </row>
    <row r="106" spans="1:11" x14ac:dyDescent="0.2">
      <c r="A106" s="17" t="s">
        <v>1451</v>
      </c>
      <c r="B106" s="7" t="s">
        <v>32</v>
      </c>
      <c r="C106" s="2" t="s">
        <v>223</v>
      </c>
      <c r="D106" t="s">
        <v>345</v>
      </c>
      <c r="E106" t="s">
        <v>38</v>
      </c>
      <c r="F106" t="s">
        <v>107</v>
      </c>
      <c r="G106" t="s">
        <v>1621</v>
      </c>
      <c r="H106" t="s">
        <v>158</v>
      </c>
      <c r="I106" s="7" t="s">
        <v>122</v>
      </c>
      <c r="J106" s="9">
        <v>1</v>
      </c>
      <c r="K106">
        <v>106</v>
      </c>
    </row>
    <row r="107" spans="1:11" x14ac:dyDescent="0.2">
      <c r="A107" s="17" t="s">
        <v>1451</v>
      </c>
      <c r="B107" s="7" t="s">
        <v>42</v>
      </c>
      <c r="C107" s="2" t="s">
        <v>223</v>
      </c>
      <c r="D107" t="s">
        <v>345</v>
      </c>
      <c r="E107" s="2" t="s">
        <v>43</v>
      </c>
      <c r="F107" t="s">
        <v>44</v>
      </c>
      <c r="G107" t="s">
        <v>1621</v>
      </c>
      <c r="H107" t="s">
        <v>171</v>
      </c>
      <c r="I107" s="7" t="s">
        <v>125</v>
      </c>
      <c r="J107" s="9" t="s">
        <v>125</v>
      </c>
      <c r="K107">
        <v>107</v>
      </c>
    </row>
    <row r="108" spans="1:11" x14ac:dyDescent="0.2">
      <c r="A108" t="s">
        <v>513</v>
      </c>
      <c r="B108" s="7" t="s">
        <v>32</v>
      </c>
      <c r="C108" s="2" t="s">
        <v>1321</v>
      </c>
      <c r="D108" t="s">
        <v>474</v>
      </c>
      <c r="E108" t="s">
        <v>514</v>
      </c>
      <c r="F108" t="s">
        <v>359</v>
      </c>
      <c r="G108" t="s">
        <v>1293</v>
      </c>
      <c r="I108" s="7" t="s">
        <v>125</v>
      </c>
      <c r="J108" s="9" t="s">
        <v>125</v>
      </c>
      <c r="K108">
        <v>108</v>
      </c>
    </row>
    <row r="109" spans="1:11" x14ac:dyDescent="0.2">
      <c r="A109" t="s">
        <v>515</v>
      </c>
      <c r="B109" s="7" t="s">
        <v>32</v>
      </c>
      <c r="C109" s="2" t="s">
        <v>1054</v>
      </c>
      <c r="D109" t="s">
        <v>345</v>
      </c>
      <c r="E109" t="s">
        <v>516</v>
      </c>
      <c r="F109" s="2" t="s">
        <v>491</v>
      </c>
      <c r="G109" t="s">
        <v>1624</v>
      </c>
      <c r="I109" s="7" t="s">
        <v>125</v>
      </c>
      <c r="J109" s="9" t="s">
        <v>125</v>
      </c>
      <c r="K109">
        <v>109</v>
      </c>
    </row>
    <row r="110" spans="1:11" x14ac:dyDescent="0.2">
      <c r="A110" t="s">
        <v>517</v>
      </c>
      <c r="B110" s="7" t="s">
        <v>32</v>
      </c>
      <c r="C110" s="2" t="s">
        <v>1054</v>
      </c>
      <c r="D110" t="s">
        <v>347</v>
      </c>
      <c r="E110" t="s">
        <v>518</v>
      </c>
      <c r="F110" t="s">
        <v>359</v>
      </c>
      <c r="G110" t="s">
        <v>1624</v>
      </c>
      <c r="H110" t="s">
        <v>257</v>
      </c>
      <c r="I110" s="7" t="s">
        <v>123</v>
      </c>
      <c r="J110" s="9">
        <v>4</v>
      </c>
      <c r="K110">
        <v>110</v>
      </c>
    </row>
    <row r="111" spans="1:11" x14ac:dyDescent="0.2">
      <c r="A111" t="s">
        <v>517</v>
      </c>
      <c r="B111" s="7" t="s">
        <v>32</v>
      </c>
      <c r="C111" s="2" t="s">
        <v>1054</v>
      </c>
      <c r="D111" t="s">
        <v>595</v>
      </c>
      <c r="E111" t="s">
        <v>1659</v>
      </c>
      <c r="F111" t="s">
        <v>359</v>
      </c>
      <c r="G111" t="s">
        <v>1621</v>
      </c>
      <c r="I111" s="7" t="s">
        <v>125</v>
      </c>
      <c r="J111" s="9" t="s">
        <v>125</v>
      </c>
      <c r="K111">
        <v>111</v>
      </c>
    </row>
    <row r="112" spans="1:11" x14ac:dyDescent="0.2">
      <c r="A112" t="s">
        <v>519</v>
      </c>
      <c r="B112" s="7" t="s">
        <v>32</v>
      </c>
      <c r="C112" s="2" t="s">
        <v>520</v>
      </c>
      <c r="D112" t="s">
        <v>345</v>
      </c>
      <c r="E112" t="s">
        <v>596</v>
      </c>
      <c r="F112" s="4" t="s">
        <v>664</v>
      </c>
      <c r="G112" t="s">
        <v>1624</v>
      </c>
      <c r="H112" t="s">
        <v>302</v>
      </c>
      <c r="I112" s="7" t="s">
        <v>125</v>
      </c>
      <c r="J112" s="9" t="s">
        <v>125</v>
      </c>
      <c r="K112">
        <v>112</v>
      </c>
    </row>
    <row r="113" spans="1:11" x14ac:dyDescent="0.2">
      <c r="A113" t="s">
        <v>321</v>
      </c>
      <c r="B113" s="7" t="s">
        <v>322</v>
      </c>
      <c r="C113" s="2" t="s">
        <v>320</v>
      </c>
      <c r="D113" t="s">
        <v>345</v>
      </c>
      <c r="E113" t="s">
        <v>1659</v>
      </c>
      <c r="F113" t="s">
        <v>376</v>
      </c>
      <c r="G113" t="s">
        <v>1621</v>
      </c>
      <c r="H113" t="s">
        <v>204</v>
      </c>
      <c r="I113" s="10" t="s">
        <v>317</v>
      </c>
      <c r="J113" s="8">
        <v>2</v>
      </c>
      <c r="K113">
        <v>113</v>
      </c>
    </row>
    <row r="114" spans="1:11" x14ac:dyDescent="0.2">
      <c r="A114" t="s">
        <v>521</v>
      </c>
      <c r="B114" s="7" t="s">
        <v>32</v>
      </c>
      <c r="C114" s="2" t="s">
        <v>1347</v>
      </c>
      <c r="D114" t="s">
        <v>345</v>
      </c>
      <c r="E114" t="s">
        <v>522</v>
      </c>
      <c r="F114" t="s">
        <v>838</v>
      </c>
      <c r="G114" t="s">
        <v>1624</v>
      </c>
      <c r="H114" t="s">
        <v>143</v>
      </c>
      <c r="I114" s="7" t="s">
        <v>123</v>
      </c>
      <c r="J114" s="9">
        <v>2</v>
      </c>
      <c r="K114">
        <v>114</v>
      </c>
    </row>
    <row r="115" spans="1:11" x14ac:dyDescent="0.2">
      <c r="A115" t="s">
        <v>523</v>
      </c>
      <c r="B115" s="7" t="s">
        <v>32</v>
      </c>
      <c r="C115" s="3" t="s">
        <v>533</v>
      </c>
      <c r="D115" t="s">
        <v>337</v>
      </c>
      <c r="E115" t="s">
        <v>524</v>
      </c>
      <c r="F115" s="2" t="s">
        <v>242</v>
      </c>
      <c r="G115" t="s">
        <v>1293</v>
      </c>
      <c r="H115" t="s">
        <v>271</v>
      </c>
      <c r="I115" s="7" t="s">
        <v>122</v>
      </c>
      <c r="J115" s="9">
        <v>2</v>
      </c>
      <c r="K115">
        <v>115</v>
      </c>
    </row>
    <row r="116" spans="1:11" x14ac:dyDescent="0.2">
      <c r="A116" t="s">
        <v>525</v>
      </c>
      <c r="B116" s="7" t="s">
        <v>32</v>
      </c>
      <c r="C116" s="2" t="s">
        <v>459</v>
      </c>
      <c r="D116" t="s">
        <v>379</v>
      </c>
      <c r="E116" t="s">
        <v>164</v>
      </c>
      <c r="F116" t="s">
        <v>460</v>
      </c>
      <c r="G116" t="s">
        <v>1624</v>
      </c>
      <c r="H116" t="s">
        <v>165</v>
      </c>
      <c r="I116" s="7" t="s">
        <v>122</v>
      </c>
      <c r="J116" s="9">
        <v>2</v>
      </c>
      <c r="K116">
        <v>116</v>
      </c>
    </row>
    <row r="117" spans="1:11" x14ac:dyDescent="0.2">
      <c r="A117" t="s">
        <v>526</v>
      </c>
      <c r="B117" s="7" t="s">
        <v>32</v>
      </c>
      <c r="C117" s="2" t="s">
        <v>1300</v>
      </c>
      <c r="D117" t="s">
        <v>366</v>
      </c>
      <c r="E117" t="s">
        <v>527</v>
      </c>
      <c r="F117" t="s">
        <v>528</v>
      </c>
      <c r="G117" t="s">
        <v>1293</v>
      </c>
      <c r="I117" s="7" t="s">
        <v>125</v>
      </c>
      <c r="J117" s="9" t="s">
        <v>125</v>
      </c>
      <c r="K117">
        <v>117</v>
      </c>
    </row>
    <row r="118" spans="1:11" x14ac:dyDescent="0.2">
      <c r="A118" t="s">
        <v>530</v>
      </c>
      <c r="B118" s="7" t="s">
        <v>32</v>
      </c>
      <c r="C118" s="2" t="s">
        <v>459</v>
      </c>
      <c r="D118" t="s">
        <v>379</v>
      </c>
      <c r="E118" t="s">
        <v>164</v>
      </c>
      <c r="F118" t="s">
        <v>460</v>
      </c>
      <c r="G118" t="s">
        <v>1624</v>
      </c>
      <c r="H118" t="s">
        <v>165</v>
      </c>
      <c r="I118" s="7" t="s">
        <v>122</v>
      </c>
      <c r="J118" s="9">
        <v>2</v>
      </c>
      <c r="K118">
        <v>118</v>
      </c>
    </row>
    <row r="119" spans="1:11" x14ac:dyDescent="0.2">
      <c r="A119" t="s">
        <v>531</v>
      </c>
      <c r="B119" s="7" t="s">
        <v>32</v>
      </c>
      <c r="C119" s="2" t="s">
        <v>327</v>
      </c>
      <c r="D119" t="s">
        <v>419</v>
      </c>
      <c r="E119" t="s">
        <v>532</v>
      </c>
      <c r="F119" t="s">
        <v>343</v>
      </c>
      <c r="G119" t="s">
        <v>1293</v>
      </c>
      <c r="I119" s="7" t="s">
        <v>125</v>
      </c>
      <c r="J119" s="9" t="s">
        <v>125</v>
      </c>
      <c r="K119">
        <v>119</v>
      </c>
    </row>
    <row r="120" spans="1:11" x14ac:dyDescent="0.2">
      <c r="A120" t="s">
        <v>534</v>
      </c>
      <c r="B120" s="7" t="s">
        <v>32</v>
      </c>
      <c r="C120" s="2" t="s">
        <v>1298</v>
      </c>
      <c r="D120" t="s">
        <v>345</v>
      </c>
      <c r="E120" t="s">
        <v>1659</v>
      </c>
      <c r="F120" s="2" t="s">
        <v>623</v>
      </c>
      <c r="G120" t="s">
        <v>1293</v>
      </c>
      <c r="H120" t="s">
        <v>154</v>
      </c>
      <c r="I120" s="7" t="s">
        <v>125</v>
      </c>
      <c r="J120" s="9" t="s">
        <v>125</v>
      </c>
      <c r="K120">
        <v>120</v>
      </c>
    </row>
    <row r="121" spans="1:11" x14ac:dyDescent="0.2">
      <c r="A121" t="s">
        <v>535</v>
      </c>
      <c r="B121" s="7" t="s">
        <v>32</v>
      </c>
      <c r="C121" s="2" t="s">
        <v>355</v>
      </c>
      <c r="D121" t="s">
        <v>379</v>
      </c>
      <c r="E121" t="s">
        <v>1114</v>
      </c>
      <c r="G121" t="s">
        <v>1293</v>
      </c>
      <c r="H121" t="s">
        <v>1657</v>
      </c>
      <c r="I121" s="7" t="s">
        <v>122</v>
      </c>
      <c r="J121" s="9">
        <v>1</v>
      </c>
      <c r="K121">
        <v>121</v>
      </c>
    </row>
    <row r="122" spans="1:11" x14ac:dyDescent="0.2">
      <c r="A122" t="s">
        <v>536</v>
      </c>
      <c r="B122" s="7" t="s">
        <v>32</v>
      </c>
      <c r="C122" s="2" t="s">
        <v>1329</v>
      </c>
      <c r="D122" t="s">
        <v>389</v>
      </c>
      <c r="E122" t="s">
        <v>537</v>
      </c>
      <c r="F122" t="s">
        <v>538</v>
      </c>
      <c r="G122" t="s">
        <v>1293</v>
      </c>
      <c r="I122" s="7" t="s">
        <v>125</v>
      </c>
      <c r="J122" s="9" t="s">
        <v>125</v>
      </c>
      <c r="K122">
        <v>122</v>
      </c>
    </row>
    <row r="123" spans="1:11" x14ac:dyDescent="0.2">
      <c r="A123" t="s">
        <v>539</v>
      </c>
      <c r="B123" s="7" t="s">
        <v>32</v>
      </c>
      <c r="C123" s="2" t="s">
        <v>457</v>
      </c>
      <c r="D123" t="s">
        <v>345</v>
      </c>
      <c r="E123" t="s">
        <v>541</v>
      </c>
      <c r="F123" t="s">
        <v>1267</v>
      </c>
      <c r="G123" t="s">
        <v>1293</v>
      </c>
      <c r="I123" s="7" t="s">
        <v>125</v>
      </c>
      <c r="J123" s="9" t="s">
        <v>125</v>
      </c>
      <c r="K123">
        <v>123</v>
      </c>
    </row>
    <row r="124" spans="1:11" x14ac:dyDescent="0.2">
      <c r="A124" t="s">
        <v>539</v>
      </c>
      <c r="B124" s="7" t="s">
        <v>32</v>
      </c>
      <c r="C124" s="2" t="s">
        <v>457</v>
      </c>
      <c r="D124" t="s">
        <v>347</v>
      </c>
      <c r="E124" t="s">
        <v>540</v>
      </c>
      <c r="F124" t="s">
        <v>445</v>
      </c>
      <c r="G124" t="s">
        <v>1293</v>
      </c>
      <c r="I124" s="7" t="s">
        <v>125</v>
      </c>
      <c r="J124" s="9" t="s">
        <v>125</v>
      </c>
      <c r="K124">
        <v>124</v>
      </c>
    </row>
    <row r="125" spans="1:11" x14ac:dyDescent="0.2">
      <c r="A125" t="s">
        <v>10</v>
      </c>
      <c r="B125" s="7" t="s">
        <v>32</v>
      </c>
      <c r="C125" s="2" t="s">
        <v>1330</v>
      </c>
      <c r="D125" t="s">
        <v>366</v>
      </c>
      <c r="E125" t="s">
        <v>542</v>
      </c>
      <c r="F125" s="16" t="s">
        <v>1336</v>
      </c>
      <c r="G125" t="s">
        <v>1337</v>
      </c>
      <c r="H125" t="s">
        <v>136</v>
      </c>
      <c r="I125" s="7" t="s">
        <v>122</v>
      </c>
      <c r="J125" s="9">
        <v>1</v>
      </c>
      <c r="K125">
        <v>125</v>
      </c>
    </row>
    <row r="126" spans="1:11" x14ac:dyDescent="0.2">
      <c r="A126" t="s">
        <v>543</v>
      </c>
      <c r="B126" s="7" t="s">
        <v>32</v>
      </c>
      <c r="C126" s="2" t="s">
        <v>1331</v>
      </c>
      <c r="D126" t="s">
        <v>544</v>
      </c>
      <c r="E126" t="s">
        <v>545</v>
      </c>
      <c r="F126" t="s">
        <v>343</v>
      </c>
      <c r="G126" t="s">
        <v>1293</v>
      </c>
      <c r="I126" s="7" t="s">
        <v>125</v>
      </c>
      <c r="J126" s="9" t="s">
        <v>125</v>
      </c>
      <c r="K126">
        <v>126</v>
      </c>
    </row>
    <row r="127" spans="1:11" x14ac:dyDescent="0.2">
      <c r="A127" s="17" t="s">
        <v>546</v>
      </c>
      <c r="B127" s="7" t="s">
        <v>32</v>
      </c>
      <c r="C127" s="2" t="s">
        <v>57</v>
      </c>
      <c r="D127" t="s">
        <v>345</v>
      </c>
      <c r="E127" t="s">
        <v>547</v>
      </c>
      <c r="F127" t="s">
        <v>548</v>
      </c>
      <c r="G127" t="s">
        <v>1624</v>
      </c>
      <c r="I127" s="7" t="s">
        <v>125</v>
      </c>
      <c r="J127" s="9" t="s">
        <v>125</v>
      </c>
      <c r="K127">
        <v>127</v>
      </c>
    </row>
    <row r="128" spans="1:11" x14ac:dyDescent="0.2">
      <c r="A128" s="17" t="s">
        <v>40</v>
      </c>
      <c r="B128" s="7" t="s">
        <v>32</v>
      </c>
      <c r="C128" s="2" t="s">
        <v>41</v>
      </c>
      <c r="D128" t="s">
        <v>345</v>
      </c>
      <c r="E128" t="s">
        <v>36</v>
      </c>
      <c r="F128" t="s">
        <v>37</v>
      </c>
      <c r="G128" t="s">
        <v>1621</v>
      </c>
      <c r="H128" t="s">
        <v>170</v>
      </c>
      <c r="I128" s="7" t="s">
        <v>122</v>
      </c>
      <c r="J128" s="9">
        <v>2</v>
      </c>
      <c r="K128">
        <v>128</v>
      </c>
    </row>
    <row r="129" spans="1:11" x14ac:dyDescent="0.2">
      <c r="A129" s="17" t="s">
        <v>292</v>
      </c>
      <c r="B129" s="7" t="s">
        <v>32</v>
      </c>
      <c r="C129" s="2" t="s">
        <v>1054</v>
      </c>
      <c r="D129" t="s">
        <v>595</v>
      </c>
      <c r="E129" t="s">
        <v>299</v>
      </c>
      <c r="F129" t="s">
        <v>300</v>
      </c>
      <c r="G129" t="s">
        <v>1668</v>
      </c>
      <c r="H129" t="s">
        <v>301</v>
      </c>
      <c r="I129" s="10" t="s">
        <v>122</v>
      </c>
      <c r="J129" s="8">
        <v>1</v>
      </c>
      <c r="K129">
        <v>129</v>
      </c>
    </row>
    <row r="130" spans="1:11" x14ac:dyDescent="0.2">
      <c r="A130" t="s">
        <v>549</v>
      </c>
      <c r="B130" s="7" t="s">
        <v>32</v>
      </c>
      <c r="C130" t="s">
        <v>1332</v>
      </c>
      <c r="D130" t="s">
        <v>345</v>
      </c>
      <c r="E130" t="s">
        <v>164</v>
      </c>
      <c r="F130" t="s">
        <v>460</v>
      </c>
      <c r="G130" t="s">
        <v>1293</v>
      </c>
      <c r="H130" t="s">
        <v>165</v>
      </c>
      <c r="I130" s="7" t="s">
        <v>122</v>
      </c>
      <c r="J130" s="9">
        <v>2</v>
      </c>
      <c r="K130">
        <v>130</v>
      </c>
    </row>
    <row r="131" spans="1:11" x14ac:dyDescent="0.2">
      <c r="A131" t="s">
        <v>550</v>
      </c>
      <c r="B131" s="7" t="s">
        <v>32</v>
      </c>
      <c r="C131" s="2" t="s">
        <v>1320</v>
      </c>
      <c r="D131" t="s">
        <v>366</v>
      </c>
      <c r="E131" t="s">
        <v>1659</v>
      </c>
      <c r="F131" s="2" t="s">
        <v>551</v>
      </c>
      <c r="G131" t="s">
        <v>1293</v>
      </c>
      <c r="I131" s="7" t="s">
        <v>125</v>
      </c>
      <c r="J131" s="9" t="s">
        <v>125</v>
      </c>
      <c r="K131">
        <v>131</v>
      </c>
    </row>
    <row r="132" spans="1:11" x14ac:dyDescent="0.2">
      <c r="A132" t="s">
        <v>552</v>
      </c>
      <c r="B132" s="7" t="s">
        <v>32</v>
      </c>
      <c r="C132" s="3" t="s">
        <v>1718</v>
      </c>
      <c r="D132" t="s">
        <v>553</v>
      </c>
      <c r="E132" t="s">
        <v>1659</v>
      </c>
      <c r="F132" t="s">
        <v>554</v>
      </c>
      <c r="G132" t="s">
        <v>1293</v>
      </c>
      <c r="I132" s="7" t="s">
        <v>125</v>
      </c>
      <c r="J132" s="9" t="s">
        <v>125</v>
      </c>
      <c r="K132">
        <v>132</v>
      </c>
    </row>
    <row r="133" spans="1:11" x14ac:dyDescent="0.2">
      <c r="A133" t="s">
        <v>552</v>
      </c>
      <c r="B133" s="7" t="s">
        <v>32</v>
      </c>
      <c r="C133" s="3" t="s">
        <v>1718</v>
      </c>
      <c r="D133" t="s">
        <v>337</v>
      </c>
      <c r="E133" t="s">
        <v>555</v>
      </c>
      <c r="F133" t="s">
        <v>556</v>
      </c>
      <c r="G133" t="s">
        <v>1293</v>
      </c>
      <c r="I133" s="7" t="s">
        <v>125</v>
      </c>
      <c r="J133" s="9" t="s">
        <v>125</v>
      </c>
      <c r="K133">
        <v>133</v>
      </c>
    </row>
    <row r="134" spans="1:11" x14ac:dyDescent="0.2">
      <c r="A134" t="s">
        <v>557</v>
      </c>
      <c r="B134" s="7" t="s">
        <v>32</v>
      </c>
      <c r="C134" s="2" t="s">
        <v>1629</v>
      </c>
      <c r="D134" t="s">
        <v>345</v>
      </c>
      <c r="E134" t="s">
        <v>559</v>
      </c>
      <c r="F134" t="s">
        <v>558</v>
      </c>
      <c r="G134" t="s">
        <v>1610</v>
      </c>
      <c r="H134" t="s">
        <v>216</v>
      </c>
      <c r="I134" s="7" t="s">
        <v>123</v>
      </c>
      <c r="J134" s="9">
        <v>4</v>
      </c>
      <c r="K134">
        <v>134</v>
      </c>
    </row>
    <row r="135" spans="1:11" x14ac:dyDescent="0.2">
      <c r="A135" s="14" t="s">
        <v>239</v>
      </c>
      <c r="B135" s="7" t="s">
        <v>32</v>
      </c>
      <c r="C135" s="2" t="s">
        <v>1298</v>
      </c>
      <c r="D135" t="s">
        <v>345</v>
      </c>
      <c r="E135" t="s">
        <v>560</v>
      </c>
      <c r="F135" s="2" t="s">
        <v>478</v>
      </c>
      <c r="G135" t="s">
        <v>1662</v>
      </c>
      <c r="I135" s="7" t="s">
        <v>125</v>
      </c>
      <c r="J135" s="9" t="s">
        <v>125</v>
      </c>
      <c r="K135">
        <v>135</v>
      </c>
    </row>
    <row r="136" spans="1:11" x14ac:dyDescent="0.2">
      <c r="A136" t="s">
        <v>561</v>
      </c>
      <c r="B136" s="7" t="s">
        <v>32</v>
      </c>
      <c r="C136" s="2" t="s">
        <v>1322</v>
      </c>
      <c r="D136" t="s">
        <v>345</v>
      </c>
      <c r="E136" t="s">
        <v>562</v>
      </c>
      <c r="F136" t="s">
        <v>414</v>
      </c>
      <c r="G136" t="s">
        <v>1624</v>
      </c>
      <c r="I136" s="7" t="s">
        <v>125</v>
      </c>
      <c r="J136" s="9" t="s">
        <v>125</v>
      </c>
      <c r="K136">
        <v>136</v>
      </c>
    </row>
    <row r="137" spans="1:11" x14ac:dyDescent="0.2">
      <c r="A137" t="s">
        <v>563</v>
      </c>
      <c r="B137" s="7" t="s">
        <v>32</v>
      </c>
      <c r="C137" s="2" t="s">
        <v>1333</v>
      </c>
      <c r="D137" t="s">
        <v>389</v>
      </c>
      <c r="E137" t="s">
        <v>1659</v>
      </c>
      <c r="F137" t="s">
        <v>424</v>
      </c>
      <c r="G137" t="s">
        <v>1293</v>
      </c>
      <c r="I137" s="7" t="s">
        <v>125</v>
      </c>
      <c r="J137" s="9" t="s">
        <v>125</v>
      </c>
      <c r="K137">
        <v>137</v>
      </c>
    </row>
    <row r="138" spans="1:11" x14ac:dyDescent="0.2">
      <c r="A138" t="s">
        <v>563</v>
      </c>
      <c r="B138" s="7" t="s">
        <v>32</v>
      </c>
      <c r="C138" s="2" t="s">
        <v>1333</v>
      </c>
      <c r="D138" t="s">
        <v>389</v>
      </c>
      <c r="E138" t="s">
        <v>1659</v>
      </c>
      <c r="F138" t="s">
        <v>421</v>
      </c>
      <c r="G138" t="s">
        <v>1293</v>
      </c>
      <c r="I138" s="7" t="s">
        <v>125</v>
      </c>
      <c r="J138" s="9" t="s">
        <v>125</v>
      </c>
      <c r="K138">
        <v>138</v>
      </c>
    </row>
    <row r="139" spans="1:11" x14ac:dyDescent="0.2">
      <c r="A139" t="s">
        <v>564</v>
      </c>
      <c r="B139" s="7" t="s">
        <v>32</v>
      </c>
      <c r="C139" s="2" t="s">
        <v>217</v>
      </c>
      <c r="E139" t="s">
        <v>486</v>
      </c>
      <c r="F139" t="s">
        <v>424</v>
      </c>
      <c r="G139" t="s">
        <v>1293</v>
      </c>
      <c r="I139" s="7" t="s">
        <v>125</v>
      </c>
      <c r="J139" s="9" t="s">
        <v>125</v>
      </c>
      <c r="K139">
        <v>139</v>
      </c>
    </row>
    <row r="140" spans="1:11" x14ac:dyDescent="0.2">
      <c r="A140" t="s">
        <v>566</v>
      </c>
      <c r="B140" s="7" t="s">
        <v>32</v>
      </c>
      <c r="C140" s="2" t="s">
        <v>1306</v>
      </c>
      <c r="D140" t="s">
        <v>345</v>
      </c>
      <c r="E140" t="s">
        <v>567</v>
      </c>
      <c r="F140" s="2" t="s">
        <v>1656</v>
      </c>
      <c r="G140" t="s">
        <v>1293</v>
      </c>
      <c r="I140" s="7" t="s">
        <v>125</v>
      </c>
      <c r="J140" s="9" t="s">
        <v>125</v>
      </c>
      <c r="K140">
        <v>140</v>
      </c>
    </row>
    <row r="141" spans="1:11" x14ac:dyDescent="0.2">
      <c r="A141" t="s">
        <v>568</v>
      </c>
      <c r="B141" s="7" t="s">
        <v>32</v>
      </c>
      <c r="C141" s="2" t="s">
        <v>1054</v>
      </c>
      <c r="D141" t="s">
        <v>345</v>
      </c>
      <c r="E141" t="s">
        <v>569</v>
      </c>
      <c r="F141" t="s">
        <v>838</v>
      </c>
      <c r="G141" t="s">
        <v>1293</v>
      </c>
      <c r="I141" s="7" t="s">
        <v>125</v>
      </c>
      <c r="J141" s="9" t="s">
        <v>125</v>
      </c>
      <c r="K141">
        <v>141</v>
      </c>
    </row>
    <row r="142" spans="1:11" x14ac:dyDescent="0.2">
      <c r="A142" t="s">
        <v>568</v>
      </c>
      <c r="B142" s="7" t="s">
        <v>32</v>
      </c>
      <c r="C142" s="2" t="s">
        <v>1054</v>
      </c>
      <c r="D142" t="s">
        <v>345</v>
      </c>
      <c r="E142" t="s">
        <v>1659</v>
      </c>
      <c r="F142" t="s">
        <v>376</v>
      </c>
      <c r="G142" t="s">
        <v>1293</v>
      </c>
      <c r="I142" s="7" t="s">
        <v>125</v>
      </c>
      <c r="J142" s="9" t="s">
        <v>125</v>
      </c>
      <c r="K142">
        <v>142</v>
      </c>
    </row>
    <row r="143" spans="1:11" x14ac:dyDescent="0.2">
      <c r="A143" t="s">
        <v>570</v>
      </c>
      <c r="B143" s="7" t="s">
        <v>32</v>
      </c>
      <c r="C143" s="2" t="s">
        <v>1321</v>
      </c>
      <c r="D143" t="s">
        <v>337</v>
      </c>
      <c r="E143" t="s">
        <v>1659</v>
      </c>
      <c r="F143" t="s">
        <v>400</v>
      </c>
      <c r="G143" t="s">
        <v>1624</v>
      </c>
      <c r="H143" t="s">
        <v>262</v>
      </c>
      <c r="I143" s="7" t="s">
        <v>122</v>
      </c>
      <c r="J143" s="9">
        <v>1</v>
      </c>
      <c r="K143">
        <v>143</v>
      </c>
    </row>
    <row r="144" spans="1:11" x14ac:dyDescent="0.2">
      <c r="A144" t="s">
        <v>80</v>
      </c>
      <c r="B144" s="7" t="s">
        <v>32</v>
      </c>
      <c r="C144" s="2" t="s">
        <v>1344</v>
      </c>
      <c r="D144" t="s">
        <v>379</v>
      </c>
      <c r="E144" t="s">
        <v>82</v>
      </c>
      <c r="F144" t="s">
        <v>424</v>
      </c>
      <c r="G144" t="s">
        <v>1621</v>
      </c>
      <c r="I144" s="7" t="s">
        <v>125</v>
      </c>
      <c r="J144" s="9" t="s">
        <v>125</v>
      </c>
      <c r="K144">
        <v>144</v>
      </c>
    </row>
    <row r="145" spans="1:11" x14ac:dyDescent="0.2">
      <c r="A145" t="s">
        <v>571</v>
      </c>
      <c r="B145" s="7" t="s">
        <v>32</v>
      </c>
      <c r="C145" s="2" t="s">
        <v>303</v>
      </c>
      <c r="D145" t="s">
        <v>345</v>
      </c>
      <c r="E145" t="s">
        <v>572</v>
      </c>
      <c r="F145" t="s">
        <v>647</v>
      </c>
      <c r="G145" t="s">
        <v>1293</v>
      </c>
      <c r="I145" s="7" t="s">
        <v>125</v>
      </c>
      <c r="J145" s="9" t="s">
        <v>125</v>
      </c>
      <c r="K145">
        <v>145</v>
      </c>
    </row>
    <row r="146" spans="1:11" x14ac:dyDescent="0.2">
      <c r="A146" t="s">
        <v>571</v>
      </c>
      <c r="B146" s="7" t="s">
        <v>32</v>
      </c>
      <c r="C146" s="2" t="s">
        <v>303</v>
      </c>
      <c r="D146" t="s">
        <v>345</v>
      </c>
      <c r="E146" t="s">
        <v>1659</v>
      </c>
      <c r="F146" t="s">
        <v>460</v>
      </c>
      <c r="G146" t="s">
        <v>1293</v>
      </c>
      <c r="H146" t="s">
        <v>165</v>
      </c>
      <c r="I146" s="7" t="s">
        <v>122</v>
      </c>
      <c r="J146" s="9">
        <v>2</v>
      </c>
      <c r="K146">
        <v>146</v>
      </c>
    </row>
    <row r="147" spans="1:11" x14ac:dyDescent="0.2">
      <c r="A147" t="s">
        <v>573</v>
      </c>
      <c r="B147" s="7" t="s">
        <v>32</v>
      </c>
      <c r="C147" s="2" t="s">
        <v>223</v>
      </c>
      <c r="D147" t="s">
        <v>345</v>
      </c>
      <c r="E147" t="s">
        <v>574</v>
      </c>
      <c r="F147" s="2" t="s">
        <v>623</v>
      </c>
      <c r="G147" t="s">
        <v>1624</v>
      </c>
      <c r="H147" t="s">
        <v>154</v>
      </c>
      <c r="I147" s="7" t="s">
        <v>125</v>
      </c>
      <c r="J147" s="9" t="s">
        <v>125</v>
      </c>
      <c r="K147">
        <v>147</v>
      </c>
    </row>
    <row r="148" spans="1:11" x14ac:dyDescent="0.2">
      <c r="A148" t="s">
        <v>575</v>
      </c>
      <c r="B148" s="7" t="s">
        <v>32</v>
      </c>
      <c r="C148" s="2" t="s">
        <v>1327</v>
      </c>
      <c r="D148" t="s">
        <v>345</v>
      </c>
      <c r="E148" t="s">
        <v>213</v>
      </c>
      <c r="F148" t="s">
        <v>576</v>
      </c>
      <c r="G148" t="s">
        <v>1624</v>
      </c>
      <c r="H148" t="s">
        <v>214</v>
      </c>
      <c r="I148" s="7" t="s">
        <v>122</v>
      </c>
      <c r="J148" s="9">
        <v>1</v>
      </c>
      <c r="K148">
        <v>148</v>
      </c>
    </row>
    <row r="149" spans="1:11" x14ac:dyDescent="0.2">
      <c r="A149" s="17" t="s">
        <v>577</v>
      </c>
      <c r="B149" s="7" t="s">
        <v>32</v>
      </c>
      <c r="C149" s="2" t="s">
        <v>241</v>
      </c>
      <c r="D149" t="s">
        <v>345</v>
      </c>
      <c r="E149" t="s">
        <v>578</v>
      </c>
      <c r="F149" t="s">
        <v>579</v>
      </c>
      <c r="G149" t="s">
        <v>1293</v>
      </c>
      <c r="I149" s="7" t="s">
        <v>125</v>
      </c>
      <c r="J149" s="9" t="s">
        <v>125</v>
      </c>
      <c r="K149">
        <v>149</v>
      </c>
    </row>
    <row r="150" spans="1:11" x14ac:dyDescent="0.2">
      <c r="A150" s="17" t="s">
        <v>577</v>
      </c>
      <c r="B150" s="7" t="s">
        <v>32</v>
      </c>
      <c r="C150" s="2" t="s">
        <v>241</v>
      </c>
      <c r="D150" t="s">
        <v>337</v>
      </c>
      <c r="E150" t="s">
        <v>1659</v>
      </c>
      <c r="F150" t="s">
        <v>376</v>
      </c>
      <c r="G150" t="s">
        <v>1621</v>
      </c>
      <c r="I150" s="7" t="s">
        <v>125</v>
      </c>
      <c r="J150" s="9" t="s">
        <v>125</v>
      </c>
      <c r="K150">
        <v>150</v>
      </c>
    </row>
    <row r="151" spans="1:11" x14ac:dyDescent="0.2">
      <c r="A151" t="s">
        <v>580</v>
      </c>
      <c r="B151" s="7" t="s">
        <v>32</v>
      </c>
      <c r="C151" s="2" t="s">
        <v>1323</v>
      </c>
      <c r="D151" t="s">
        <v>345</v>
      </c>
      <c r="E151" t="s">
        <v>599</v>
      </c>
      <c r="F151" t="s">
        <v>538</v>
      </c>
      <c r="G151" t="s">
        <v>1293</v>
      </c>
      <c r="I151" s="7" t="s">
        <v>125</v>
      </c>
      <c r="J151" s="9" t="s">
        <v>125</v>
      </c>
      <c r="K151">
        <v>151</v>
      </c>
    </row>
    <row r="152" spans="1:11" x14ac:dyDescent="0.2">
      <c r="A152" s="14" t="s">
        <v>581</v>
      </c>
      <c r="B152" s="7" t="s">
        <v>32</v>
      </c>
      <c r="C152" s="2" t="s">
        <v>1300</v>
      </c>
      <c r="D152" t="s">
        <v>345</v>
      </c>
      <c r="E152" t="s">
        <v>1294</v>
      </c>
      <c r="F152" t="s">
        <v>343</v>
      </c>
      <c r="G152" t="s">
        <v>1293</v>
      </c>
      <c r="I152" s="7" t="s">
        <v>125</v>
      </c>
      <c r="J152" s="9" t="s">
        <v>125</v>
      </c>
      <c r="K152">
        <v>152</v>
      </c>
    </row>
    <row r="153" spans="1:11" x14ac:dyDescent="0.2">
      <c r="A153" s="14" t="s">
        <v>581</v>
      </c>
      <c r="B153" s="7" t="s">
        <v>32</v>
      </c>
      <c r="C153" s="2" t="s">
        <v>1300</v>
      </c>
      <c r="D153" t="s">
        <v>345</v>
      </c>
      <c r="E153" t="s">
        <v>0</v>
      </c>
      <c r="F153" t="s">
        <v>466</v>
      </c>
      <c r="G153" t="s">
        <v>1621</v>
      </c>
      <c r="H153" t="s">
        <v>1666</v>
      </c>
      <c r="I153" s="7" t="s">
        <v>122</v>
      </c>
      <c r="J153" s="9">
        <v>2</v>
      </c>
      <c r="K153">
        <v>153</v>
      </c>
    </row>
    <row r="154" spans="1:11" x14ac:dyDescent="0.2">
      <c r="A154" t="s">
        <v>172</v>
      </c>
      <c r="B154" s="7" t="s">
        <v>173</v>
      </c>
      <c r="C154" s="2" t="s">
        <v>1300</v>
      </c>
      <c r="D154" t="s">
        <v>345</v>
      </c>
      <c r="E154" t="s">
        <v>1659</v>
      </c>
      <c r="F154" t="s">
        <v>466</v>
      </c>
      <c r="G154" t="s">
        <v>1624</v>
      </c>
      <c r="H154" t="s">
        <v>1666</v>
      </c>
      <c r="I154" s="7" t="s">
        <v>122</v>
      </c>
      <c r="J154" s="9">
        <v>2</v>
      </c>
      <c r="K154">
        <v>154</v>
      </c>
    </row>
    <row r="155" spans="1:11" x14ac:dyDescent="0.2">
      <c r="A155" t="s">
        <v>582</v>
      </c>
      <c r="B155" s="7" t="s">
        <v>32</v>
      </c>
      <c r="C155" s="3" t="s">
        <v>533</v>
      </c>
      <c r="D155" t="s">
        <v>347</v>
      </c>
      <c r="E155" t="s">
        <v>583</v>
      </c>
      <c r="F155" t="s">
        <v>372</v>
      </c>
      <c r="G155" t="s">
        <v>1624</v>
      </c>
      <c r="H155" t="s">
        <v>1642</v>
      </c>
      <c r="I155" s="7" t="s">
        <v>121</v>
      </c>
      <c r="J155" s="9">
        <v>4</v>
      </c>
      <c r="K155">
        <v>155</v>
      </c>
    </row>
    <row r="156" spans="1:11" x14ac:dyDescent="0.2">
      <c r="A156" t="s">
        <v>584</v>
      </c>
      <c r="B156" s="7" t="s">
        <v>32</v>
      </c>
      <c r="C156" s="2" t="s">
        <v>355</v>
      </c>
      <c r="D156" t="s">
        <v>345</v>
      </c>
      <c r="E156" t="s">
        <v>585</v>
      </c>
      <c r="F156" t="s">
        <v>414</v>
      </c>
      <c r="G156" t="s">
        <v>1293</v>
      </c>
      <c r="I156" s="7" t="s">
        <v>125</v>
      </c>
      <c r="J156" s="9" t="s">
        <v>125</v>
      </c>
      <c r="K156">
        <v>156</v>
      </c>
    </row>
    <row r="157" spans="1:11" x14ac:dyDescent="0.2">
      <c r="A157" t="s">
        <v>586</v>
      </c>
      <c r="B157" s="7" t="s">
        <v>32</v>
      </c>
      <c r="C157" s="2" t="s">
        <v>1306</v>
      </c>
      <c r="D157" t="s">
        <v>389</v>
      </c>
      <c r="E157" t="s">
        <v>587</v>
      </c>
      <c r="F157" s="2" t="s">
        <v>551</v>
      </c>
      <c r="G157" t="s">
        <v>1614</v>
      </c>
      <c r="I157" s="7" t="s">
        <v>125</v>
      </c>
      <c r="J157" s="9" t="s">
        <v>125</v>
      </c>
      <c r="K157">
        <v>157</v>
      </c>
    </row>
    <row r="158" spans="1:11" x14ac:dyDescent="0.2">
      <c r="A158" t="s">
        <v>588</v>
      </c>
      <c r="B158" s="7" t="s">
        <v>32</v>
      </c>
      <c r="C158" s="2" t="s">
        <v>1300</v>
      </c>
      <c r="D158" t="s">
        <v>345</v>
      </c>
      <c r="E158" t="s">
        <v>589</v>
      </c>
      <c r="F158" s="3" t="s">
        <v>167</v>
      </c>
      <c r="G158" t="s">
        <v>1293</v>
      </c>
      <c r="H158" t="s">
        <v>168</v>
      </c>
      <c r="I158" s="7" t="s">
        <v>123</v>
      </c>
      <c r="J158" s="9">
        <v>4</v>
      </c>
      <c r="K158">
        <v>158</v>
      </c>
    </row>
    <row r="159" spans="1:11" x14ac:dyDescent="0.2">
      <c r="A159" s="17" t="s">
        <v>590</v>
      </c>
      <c r="B159" s="7" t="s">
        <v>32</v>
      </c>
      <c r="C159" s="2" t="s">
        <v>1325</v>
      </c>
      <c r="D159" t="s">
        <v>379</v>
      </c>
      <c r="E159" t="s">
        <v>591</v>
      </c>
      <c r="F159" t="s">
        <v>343</v>
      </c>
      <c r="G159" t="s">
        <v>1624</v>
      </c>
      <c r="H159" t="s">
        <v>149</v>
      </c>
      <c r="I159" s="7" t="s">
        <v>122</v>
      </c>
      <c r="J159" s="9">
        <v>2</v>
      </c>
      <c r="K159">
        <v>159</v>
      </c>
    </row>
    <row r="160" spans="1:11" x14ac:dyDescent="0.2">
      <c r="A160" s="17" t="s">
        <v>590</v>
      </c>
      <c r="B160" s="7" t="s">
        <v>11</v>
      </c>
      <c r="C160" s="2" t="s">
        <v>1325</v>
      </c>
      <c r="D160" t="s">
        <v>389</v>
      </c>
      <c r="E160" t="s">
        <v>438</v>
      </c>
      <c r="F160" s="2" t="s">
        <v>470</v>
      </c>
      <c r="G160" t="s">
        <v>1293</v>
      </c>
      <c r="I160" s="7" t="s">
        <v>125</v>
      </c>
      <c r="J160" s="9" t="s">
        <v>125</v>
      </c>
      <c r="K160">
        <v>160</v>
      </c>
    </row>
    <row r="161" spans="1:11" x14ac:dyDescent="0.2">
      <c r="A161" s="17" t="s">
        <v>590</v>
      </c>
      <c r="B161" s="10" t="s">
        <v>1669</v>
      </c>
      <c r="C161" s="2" t="s">
        <v>1325</v>
      </c>
      <c r="E161" t="s">
        <v>1684</v>
      </c>
      <c r="F161" s="2" t="s">
        <v>470</v>
      </c>
      <c r="G161" t="s">
        <v>1670</v>
      </c>
      <c r="H161" t="s">
        <v>1671</v>
      </c>
      <c r="I161" s="7" t="s">
        <v>125</v>
      </c>
      <c r="J161" s="9" t="s">
        <v>125</v>
      </c>
      <c r="K161">
        <v>161</v>
      </c>
    </row>
    <row r="162" spans="1:11" x14ac:dyDescent="0.2">
      <c r="A162" t="s">
        <v>592</v>
      </c>
      <c r="B162" s="7" t="s">
        <v>32</v>
      </c>
      <c r="C162" s="2" t="s">
        <v>1323</v>
      </c>
      <c r="D162" t="s">
        <v>347</v>
      </c>
      <c r="E162" t="s">
        <v>593</v>
      </c>
      <c r="F162" s="2" t="s">
        <v>1656</v>
      </c>
      <c r="G162" t="s">
        <v>1293</v>
      </c>
      <c r="I162" s="7" t="s">
        <v>125</v>
      </c>
      <c r="J162" s="9" t="s">
        <v>125</v>
      </c>
      <c r="K162">
        <v>162</v>
      </c>
    </row>
    <row r="163" spans="1:11" x14ac:dyDescent="0.2">
      <c r="A163" t="s">
        <v>594</v>
      </c>
      <c r="B163" s="7" t="s">
        <v>32</v>
      </c>
      <c r="C163" s="2" t="s">
        <v>280</v>
      </c>
      <c r="D163" t="s">
        <v>366</v>
      </c>
      <c r="E163" t="s">
        <v>1309</v>
      </c>
      <c r="F163" t="s">
        <v>343</v>
      </c>
      <c r="G163" t="s">
        <v>1293</v>
      </c>
      <c r="I163" s="7" t="s">
        <v>125</v>
      </c>
      <c r="J163" s="9" t="s">
        <v>125</v>
      </c>
      <c r="K163">
        <v>163</v>
      </c>
    </row>
    <row r="164" spans="1:11" x14ac:dyDescent="0.2">
      <c r="A164" t="s">
        <v>1654</v>
      </c>
      <c r="B164" s="7" t="s">
        <v>32</v>
      </c>
      <c r="C164" s="2" t="s">
        <v>520</v>
      </c>
      <c r="D164" t="s">
        <v>595</v>
      </c>
      <c r="E164" t="s">
        <v>596</v>
      </c>
      <c r="F164" s="4" t="s">
        <v>664</v>
      </c>
      <c r="G164" t="s">
        <v>1624</v>
      </c>
      <c r="I164" s="7" t="s">
        <v>125</v>
      </c>
      <c r="J164" s="9" t="s">
        <v>125</v>
      </c>
      <c r="K164">
        <v>164</v>
      </c>
    </row>
    <row r="165" spans="1:11" x14ac:dyDescent="0.2">
      <c r="A165" s="17" t="s">
        <v>597</v>
      </c>
      <c r="B165" s="7" t="s">
        <v>270</v>
      </c>
      <c r="C165" s="2" t="s">
        <v>1320</v>
      </c>
      <c r="D165" t="s">
        <v>345</v>
      </c>
      <c r="E165" t="s">
        <v>1658</v>
      </c>
      <c r="F165" s="2" t="s">
        <v>242</v>
      </c>
      <c r="G165" t="s">
        <v>1624</v>
      </c>
      <c r="H165" t="s">
        <v>271</v>
      </c>
      <c r="I165" s="7" t="s">
        <v>122</v>
      </c>
      <c r="J165" s="9">
        <v>2</v>
      </c>
      <c r="K165">
        <v>165</v>
      </c>
    </row>
    <row r="166" spans="1:11" x14ac:dyDescent="0.2">
      <c r="A166" t="s">
        <v>600</v>
      </c>
      <c r="B166" s="7" t="s">
        <v>32</v>
      </c>
      <c r="C166" s="2" t="s">
        <v>355</v>
      </c>
      <c r="D166" t="s">
        <v>345</v>
      </c>
      <c r="E166" t="s">
        <v>1114</v>
      </c>
      <c r="G166" t="s">
        <v>1624</v>
      </c>
      <c r="H166" t="s">
        <v>1657</v>
      </c>
      <c r="I166" s="7" t="s">
        <v>122</v>
      </c>
      <c r="J166" s="9">
        <v>1</v>
      </c>
      <c r="K166">
        <v>166</v>
      </c>
    </row>
    <row r="167" spans="1:11" x14ac:dyDescent="0.2">
      <c r="A167" t="s">
        <v>601</v>
      </c>
      <c r="B167" s="7" t="s">
        <v>32</v>
      </c>
      <c r="C167" s="2" t="s">
        <v>226</v>
      </c>
      <c r="D167" t="s">
        <v>379</v>
      </c>
      <c r="E167" t="s">
        <v>602</v>
      </c>
      <c r="F167" s="2" t="s">
        <v>1656</v>
      </c>
      <c r="G167" t="s">
        <v>1624</v>
      </c>
      <c r="H167" t="s">
        <v>136</v>
      </c>
      <c r="I167" s="7" t="s">
        <v>122</v>
      </c>
      <c r="J167" s="9">
        <v>1</v>
      </c>
      <c r="K167">
        <v>167</v>
      </c>
    </row>
    <row r="168" spans="1:11" x14ac:dyDescent="0.2">
      <c r="A168" t="s">
        <v>603</v>
      </c>
      <c r="B168" s="7" t="s">
        <v>32</v>
      </c>
      <c r="C168" s="3" t="s">
        <v>377</v>
      </c>
      <c r="D168" t="s">
        <v>345</v>
      </c>
      <c r="E168" t="s">
        <v>604</v>
      </c>
      <c r="F168" t="s">
        <v>400</v>
      </c>
      <c r="G168" t="s">
        <v>1293</v>
      </c>
      <c r="I168" s="7" t="s">
        <v>125</v>
      </c>
      <c r="J168" s="9" t="s">
        <v>125</v>
      </c>
      <c r="K168">
        <v>168</v>
      </c>
    </row>
    <row r="169" spans="1:11" x14ac:dyDescent="0.2">
      <c r="A169" t="s">
        <v>605</v>
      </c>
      <c r="B169" s="7" t="s">
        <v>32</v>
      </c>
      <c r="C169" s="2" t="s">
        <v>1323</v>
      </c>
      <c r="D169" t="s">
        <v>595</v>
      </c>
      <c r="E169" t="s">
        <v>606</v>
      </c>
      <c r="F169" t="s">
        <v>538</v>
      </c>
      <c r="G169" t="s">
        <v>1293</v>
      </c>
      <c r="I169" s="7" t="s">
        <v>125</v>
      </c>
      <c r="J169" s="9" t="s">
        <v>125</v>
      </c>
      <c r="K169">
        <v>169</v>
      </c>
    </row>
    <row r="170" spans="1:11" x14ac:dyDescent="0.2">
      <c r="A170" s="17" t="s">
        <v>607</v>
      </c>
      <c r="B170" s="7" t="s">
        <v>32</v>
      </c>
      <c r="C170" s="2" t="s">
        <v>1306</v>
      </c>
      <c r="D170" t="s">
        <v>337</v>
      </c>
      <c r="E170" t="s">
        <v>608</v>
      </c>
      <c r="F170" s="16" t="s">
        <v>1336</v>
      </c>
      <c r="G170" t="s">
        <v>1337</v>
      </c>
      <c r="H170" t="s">
        <v>136</v>
      </c>
      <c r="I170" s="7" t="s">
        <v>122</v>
      </c>
      <c r="J170" s="9">
        <v>1</v>
      </c>
      <c r="K170">
        <v>170</v>
      </c>
    </row>
    <row r="171" spans="1:11" x14ac:dyDescent="0.2">
      <c r="A171" s="17" t="s">
        <v>609</v>
      </c>
      <c r="B171" s="7" t="s">
        <v>32</v>
      </c>
      <c r="C171" s="2" t="s">
        <v>1349</v>
      </c>
      <c r="D171" t="s">
        <v>337</v>
      </c>
      <c r="E171" t="s">
        <v>610</v>
      </c>
      <c r="F171" s="16" t="s">
        <v>1336</v>
      </c>
      <c r="G171" t="s">
        <v>1337</v>
      </c>
      <c r="H171" t="s">
        <v>136</v>
      </c>
      <c r="I171" s="7" t="s">
        <v>122</v>
      </c>
      <c r="J171" s="9">
        <v>1</v>
      </c>
      <c r="K171">
        <v>171</v>
      </c>
    </row>
    <row r="172" spans="1:11" x14ac:dyDescent="0.2">
      <c r="A172" t="s">
        <v>611</v>
      </c>
      <c r="B172" s="7" t="s">
        <v>32</v>
      </c>
      <c r="C172" s="2" t="s">
        <v>929</v>
      </c>
      <c r="D172" t="s">
        <v>345</v>
      </c>
      <c r="E172" t="s">
        <v>612</v>
      </c>
      <c r="F172" s="2" t="s">
        <v>794</v>
      </c>
      <c r="G172" t="s">
        <v>1624</v>
      </c>
      <c r="H172" t="s">
        <v>191</v>
      </c>
      <c r="I172" s="7" t="s">
        <v>121</v>
      </c>
      <c r="J172" s="9">
        <v>6</v>
      </c>
      <c r="K172">
        <v>172</v>
      </c>
    </row>
    <row r="173" spans="1:11" x14ac:dyDescent="0.2">
      <c r="A173" t="s">
        <v>614</v>
      </c>
      <c r="B173" s="7" t="s">
        <v>32</v>
      </c>
      <c r="C173" s="2" t="s">
        <v>1345</v>
      </c>
      <c r="D173" t="s">
        <v>345</v>
      </c>
      <c r="E173" t="s">
        <v>615</v>
      </c>
      <c r="F173" t="s">
        <v>424</v>
      </c>
      <c r="G173" t="s">
        <v>1624</v>
      </c>
      <c r="H173" t="s">
        <v>146</v>
      </c>
      <c r="I173" s="7" t="s">
        <v>122</v>
      </c>
      <c r="J173" s="9">
        <v>1</v>
      </c>
      <c r="K173">
        <v>173</v>
      </c>
    </row>
    <row r="174" spans="1:11" x14ac:dyDescent="0.2">
      <c r="A174" t="s">
        <v>616</v>
      </c>
      <c r="B174" s="7" t="s">
        <v>32</v>
      </c>
      <c r="C174" s="2" t="s">
        <v>1340</v>
      </c>
      <c r="E174" t="s">
        <v>618</v>
      </c>
      <c r="F174" s="2" t="s">
        <v>617</v>
      </c>
      <c r="G174" t="s">
        <v>1293</v>
      </c>
      <c r="I174" s="7" t="s">
        <v>125</v>
      </c>
      <c r="J174" s="9" t="s">
        <v>125</v>
      </c>
      <c r="K174">
        <v>174</v>
      </c>
    </row>
    <row r="175" spans="1:11" x14ac:dyDescent="0.2">
      <c r="A175" t="s">
        <v>616</v>
      </c>
      <c r="B175" s="7" t="s">
        <v>32</v>
      </c>
      <c r="C175" s="2" t="s">
        <v>1340</v>
      </c>
      <c r="D175" t="s">
        <v>595</v>
      </c>
      <c r="E175" t="s">
        <v>1659</v>
      </c>
      <c r="F175" t="s">
        <v>493</v>
      </c>
      <c r="G175" t="s">
        <v>1621</v>
      </c>
      <c r="I175" s="7" t="s">
        <v>125</v>
      </c>
      <c r="J175" s="9" t="s">
        <v>125</v>
      </c>
      <c r="K175">
        <v>175</v>
      </c>
    </row>
    <row r="176" spans="1:11" x14ac:dyDescent="0.2">
      <c r="A176" t="s">
        <v>619</v>
      </c>
      <c r="B176" s="7" t="s">
        <v>32</v>
      </c>
      <c r="C176" s="3" t="s">
        <v>533</v>
      </c>
      <c r="D176" t="s">
        <v>345</v>
      </c>
      <c r="E176" t="s">
        <v>620</v>
      </c>
      <c r="F176" s="2" t="s">
        <v>467</v>
      </c>
      <c r="G176" t="s">
        <v>1293</v>
      </c>
      <c r="H176" t="s">
        <v>1643</v>
      </c>
      <c r="I176" s="7" t="s">
        <v>123</v>
      </c>
      <c r="J176" s="9">
        <v>4</v>
      </c>
      <c r="K176">
        <v>176</v>
      </c>
    </row>
    <row r="177" spans="1:11" x14ac:dyDescent="0.2">
      <c r="A177" t="s">
        <v>259</v>
      </c>
      <c r="B177" s="7" t="s">
        <v>32</v>
      </c>
      <c r="C177" s="2" t="s">
        <v>355</v>
      </c>
      <c r="D177" t="s">
        <v>345</v>
      </c>
      <c r="E177" t="s">
        <v>687</v>
      </c>
      <c r="F177" t="s">
        <v>529</v>
      </c>
      <c r="G177" t="s">
        <v>1621</v>
      </c>
      <c r="H177" t="s">
        <v>258</v>
      </c>
      <c r="I177" s="7" t="s">
        <v>121</v>
      </c>
      <c r="J177" s="9">
        <v>8</v>
      </c>
      <c r="K177">
        <v>177</v>
      </c>
    </row>
    <row r="178" spans="1:11" x14ac:dyDescent="0.2">
      <c r="A178" t="s">
        <v>621</v>
      </c>
      <c r="B178" s="7" t="s">
        <v>32</v>
      </c>
      <c r="C178" s="2" t="s">
        <v>929</v>
      </c>
      <c r="D178" t="s">
        <v>345</v>
      </c>
      <c r="E178" t="s">
        <v>622</v>
      </c>
      <c r="F178" s="2" t="s">
        <v>623</v>
      </c>
      <c r="G178" t="s">
        <v>1624</v>
      </c>
      <c r="H178" t="s">
        <v>154</v>
      </c>
      <c r="I178" s="7" t="s">
        <v>122</v>
      </c>
      <c r="J178" s="9">
        <v>1</v>
      </c>
      <c r="K178">
        <v>178</v>
      </c>
    </row>
    <row r="179" spans="1:11" x14ac:dyDescent="0.2">
      <c r="A179" t="s">
        <v>624</v>
      </c>
      <c r="B179" s="7" t="s">
        <v>32</v>
      </c>
      <c r="C179" s="2" t="s">
        <v>457</v>
      </c>
      <c r="D179" t="s">
        <v>347</v>
      </c>
      <c r="E179" t="s">
        <v>626</v>
      </c>
      <c r="F179" t="s">
        <v>625</v>
      </c>
      <c r="G179" t="s">
        <v>1293</v>
      </c>
      <c r="I179" s="7" t="s">
        <v>125</v>
      </c>
      <c r="J179" s="9" t="s">
        <v>125</v>
      </c>
      <c r="K179">
        <v>179</v>
      </c>
    </row>
    <row r="180" spans="1:11" x14ac:dyDescent="0.2">
      <c r="A180" t="s">
        <v>627</v>
      </c>
      <c r="B180" s="7" t="s">
        <v>32</v>
      </c>
      <c r="C180" s="3" t="s">
        <v>1718</v>
      </c>
      <c r="D180" t="s">
        <v>379</v>
      </c>
      <c r="E180" t="s">
        <v>628</v>
      </c>
      <c r="F180" t="s">
        <v>487</v>
      </c>
      <c r="G180" t="s">
        <v>1293</v>
      </c>
      <c r="I180" s="7" t="s">
        <v>125</v>
      </c>
      <c r="J180" s="9" t="s">
        <v>125</v>
      </c>
      <c r="K180">
        <v>180</v>
      </c>
    </row>
    <row r="181" spans="1:11" x14ac:dyDescent="0.2">
      <c r="A181" t="s">
        <v>629</v>
      </c>
      <c r="B181" s="7" t="s">
        <v>32</v>
      </c>
      <c r="C181" s="2" t="s">
        <v>355</v>
      </c>
      <c r="E181" t="s">
        <v>503</v>
      </c>
      <c r="F181" s="2" t="s">
        <v>1656</v>
      </c>
      <c r="G181" t="s">
        <v>1293</v>
      </c>
      <c r="H181" t="s">
        <v>257</v>
      </c>
      <c r="I181" s="7" t="s">
        <v>122</v>
      </c>
      <c r="J181" s="9">
        <v>2</v>
      </c>
      <c r="K181">
        <v>181</v>
      </c>
    </row>
    <row r="182" spans="1:11" x14ac:dyDescent="0.2">
      <c r="A182" t="s">
        <v>630</v>
      </c>
      <c r="B182" s="7" t="s">
        <v>32</v>
      </c>
      <c r="C182" s="2" t="s">
        <v>1349</v>
      </c>
      <c r="D182" t="s">
        <v>337</v>
      </c>
      <c r="E182" t="s">
        <v>632</v>
      </c>
      <c r="F182" t="s">
        <v>631</v>
      </c>
      <c r="G182" t="s">
        <v>1293</v>
      </c>
      <c r="I182" s="7" t="s">
        <v>125</v>
      </c>
      <c r="J182" s="9" t="s">
        <v>125</v>
      </c>
      <c r="K182">
        <v>182</v>
      </c>
    </row>
    <row r="183" spans="1:11" x14ac:dyDescent="0.2">
      <c r="A183" t="s">
        <v>630</v>
      </c>
      <c r="B183" s="7" t="s">
        <v>32</v>
      </c>
      <c r="C183" s="2" t="s">
        <v>1349</v>
      </c>
      <c r="D183" t="s">
        <v>337</v>
      </c>
      <c r="E183" t="s">
        <v>633</v>
      </c>
      <c r="F183" s="2" t="s">
        <v>623</v>
      </c>
      <c r="G183" t="s">
        <v>1293</v>
      </c>
      <c r="H183" t="s">
        <v>154</v>
      </c>
      <c r="I183" s="7" t="s">
        <v>125</v>
      </c>
      <c r="J183" s="9" t="s">
        <v>125</v>
      </c>
      <c r="K183">
        <v>183</v>
      </c>
    </row>
    <row r="184" spans="1:11" x14ac:dyDescent="0.2">
      <c r="A184" s="17" t="s">
        <v>634</v>
      </c>
      <c r="B184" s="7" t="s">
        <v>32</v>
      </c>
      <c r="C184" s="3" t="s">
        <v>533</v>
      </c>
      <c r="D184" t="s">
        <v>345</v>
      </c>
      <c r="E184" t="s">
        <v>1659</v>
      </c>
      <c r="F184" s="2" t="s">
        <v>242</v>
      </c>
      <c r="G184" t="s">
        <v>1621</v>
      </c>
      <c r="H184" t="s">
        <v>271</v>
      </c>
      <c r="I184" s="7" t="s">
        <v>122</v>
      </c>
      <c r="J184" s="9">
        <v>2</v>
      </c>
      <c r="K184">
        <v>184</v>
      </c>
    </row>
    <row r="185" spans="1:11" x14ac:dyDescent="0.2">
      <c r="A185" s="17" t="s">
        <v>634</v>
      </c>
      <c r="B185" s="7" t="s">
        <v>32</v>
      </c>
      <c r="C185" s="3" t="s">
        <v>533</v>
      </c>
      <c r="D185" t="s">
        <v>345</v>
      </c>
      <c r="E185" t="s">
        <v>635</v>
      </c>
      <c r="F185" t="s">
        <v>343</v>
      </c>
      <c r="G185" t="s">
        <v>1293</v>
      </c>
      <c r="I185" s="7" t="s">
        <v>125</v>
      </c>
      <c r="J185" s="9" t="s">
        <v>125</v>
      </c>
      <c r="K185">
        <v>185</v>
      </c>
    </row>
    <row r="186" spans="1:11" x14ac:dyDescent="0.2">
      <c r="A186" t="s">
        <v>636</v>
      </c>
      <c r="B186" s="7" t="s">
        <v>32</v>
      </c>
      <c r="C186" s="2" t="s">
        <v>1341</v>
      </c>
      <c r="D186" t="s">
        <v>637</v>
      </c>
      <c r="E186" t="s">
        <v>638</v>
      </c>
      <c r="F186" t="s">
        <v>466</v>
      </c>
      <c r="G186" t="s">
        <v>1624</v>
      </c>
      <c r="I186" s="7" t="s">
        <v>125</v>
      </c>
      <c r="J186" s="9" t="s">
        <v>125</v>
      </c>
      <c r="K186">
        <v>186</v>
      </c>
    </row>
    <row r="187" spans="1:11" x14ac:dyDescent="0.2">
      <c r="A187" t="s">
        <v>639</v>
      </c>
      <c r="B187" s="7" t="s">
        <v>32</v>
      </c>
      <c r="C187" s="3" t="s">
        <v>1718</v>
      </c>
      <c r="D187" t="s">
        <v>345</v>
      </c>
      <c r="E187" t="s">
        <v>641</v>
      </c>
      <c r="F187" t="s">
        <v>631</v>
      </c>
      <c r="G187" t="s">
        <v>1293</v>
      </c>
      <c r="I187" s="7" t="s">
        <v>125</v>
      </c>
      <c r="J187" s="9" t="s">
        <v>125</v>
      </c>
      <c r="K187">
        <v>187</v>
      </c>
    </row>
    <row r="188" spans="1:11" x14ac:dyDescent="0.2">
      <c r="A188" t="s">
        <v>639</v>
      </c>
      <c r="B188" s="7" t="s">
        <v>12</v>
      </c>
      <c r="C188" s="3" t="s">
        <v>1718</v>
      </c>
      <c r="D188" t="s">
        <v>474</v>
      </c>
      <c r="E188" t="s">
        <v>640</v>
      </c>
      <c r="F188" s="2" t="s">
        <v>470</v>
      </c>
      <c r="G188" t="s">
        <v>1293</v>
      </c>
      <c r="I188" s="7" t="s">
        <v>125</v>
      </c>
      <c r="J188" s="9" t="s">
        <v>125</v>
      </c>
      <c r="K188">
        <v>188</v>
      </c>
    </row>
    <row r="189" spans="1:11" x14ac:dyDescent="0.2">
      <c r="A189" t="s">
        <v>642</v>
      </c>
      <c r="B189" s="7" t="s">
        <v>32</v>
      </c>
      <c r="C189" s="2" t="s">
        <v>1327</v>
      </c>
      <c r="D189" t="s">
        <v>345</v>
      </c>
      <c r="E189" t="s">
        <v>643</v>
      </c>
      <c r="F189" s="2" t="s">
        <v>1656</v>
      </c>
      <c r="G189" t="s">
        <v>1624</v>
      </c>
      <c r="H189" t="s">
        <v>143</v>
      </c>
      <c r="I189" s="7" t="s">
        <v>122</v>
      </c>
      <c r="J189" s="9">
        <v>1</v>
      </c>
      <c r="K189">
        <v>189</v>
      </c>
    </row>
    <row r="190" spans="1:11" x14ac:dyDescent="0.2">
      <c r="A190" t="s">
        <v>642</v>
      </c>
      <c r="B190" s="7" t="s">
        <v>13</v>
      </c>
      <c r="C190" s="2" t="s">
        <v>1327</v>
      </c>
      <c r="D190" t="s">
        <v>347</v>
      </c>
      <c r="E190" t="s">
        <v>644</v>
      </c>
      <c r="F190" t="s">
        <v>645</v>
      </c>
      <c r="G190" t="s">
        <v>1624</v>
      </c>
      <c r="I190" s="7" t="s">
        <v>125</v>
      </c>
      <c r="J190" s="9" t="s">
        <v>125</v>
      </c>
      <c r="K190">
        <v>190</v>
      </c>
    </row>
    <row r="191" spans="1:11" x14ac:dyDescent="0.2">
      <c r="A191" t="s">
        <v>648</v>
      </c>
      <c r="B191" s="7" t="s">
        <v>32</v>
      </c>
      <c r="C191" s="2" t="s">
        <v>1306</v>
      </c>
      <c r="D191" t="s">
        <v>379</v>
      </c>
      <c r="E191" t="s">
        <v>649</v>
      </c>
      <c r="F191" s="2" t="s">
        <v>478</v>
      </c>
      <c r="G191" t="s">
        <v>1610</v>
      </c>
      <c r="I191" s="7" t="s">
        <v>125</v>
      </c>
      <c r="J191" s="9" t="s">
        <v>125</v>
      </c>
      <c r="K191">
        <v>191</v>
      </c>
    </row>
    <row r="192" spans="1:11" x14ac:dyDescent="0.2">
      <c r="A192" t="s">
        <v>650</v>
      </c>
      <c r="B192" s="7" t="s">
        <v>32</v>
      </c>
      <c r="C192" s="2" t="s">
        <v>1321</v>
      </c>
      <c r="D192" t="s">
        <v>345</v>
      </c>
      <c r="E192" t="s">
        <v>651</v>
      </c>
      <c r="F192" t="s">
        <v>400</v>
      </c>
      <c r="G192" t="s">
        <v>1624</v>
      </c>
      <c r="H192" t="s">
        <v>262</v>
      </c>
      <c r="I192" s="7" t="s">
        <v>122</v>
      </c>
      <c r="J192" s="9">
        <v>1</v>
      </c>
      <c r="K192">
        <v>192</v>
      </c>
    </row>
    <row r="193" spans="1:11" x14ac:dyDescent="0.2">
      <c r="A193" t="s">
        <v>652</v>
      </c>
      <c r="B193" s="7" t="s">
        <v>32</v>
      </c>
      <c r="C193" s="3" t="s">
        <v>1718</v>
      </c>
      <c r="D193" t="s">
        <v>337</v>
      </c>
      <c r="E193" t="s">
        <v>1659</v>
      </c>
      <c r="F193" s="2" t="s">
        <v>470</v>
      </c>
      <c r="G193" t="s">
        <v>1293</v>
      </c>
      <c r="I193" s="7" t="s">
        <v>125</v>
      </c>
      <c r="J193" s="9" t="s">
        <v>125</v>
      </c>
      <c r="K193">
        <v>193</v>
      </c>
    </row>
    <row r="194" spans="1:11" x14ac:dyDescent="0.2">
      <c r="A194" t="s">
        <v>653</v>
      </c>
      <c r="B194" s="7" t="s">
        <v>32</v>
      </c>
      <c r="C194" s="2" t="s">
        <v>226</v>
      </c>
      <c r="D194" t="s">
        <v>347</v>
      </c>
      <c r="E194" t="s">
        <v>654</v>
      </c>
      <c r="F194" s="2" t="s">
        <v>1656</v>
      </c>
      <c r="G194" t="s">
        <v>1293</v>
      </c>
      <c r="H194" t="s">
        <v>136</v>
      </c>
      <c r="I194" s="7" t="s">
        <v>122</v>
      </c>
      <c r="J194" s="9">
        <v>1</v>
      </c>
      <c r="K194">
        <v>194</v>
      </c>
    </row>
    <row r="195" spans="1:11" x14ac:dyDescent="0.2">
      <c r="A195" s="17" t="s">
        <v>1485</v>
      </c>
      <c r="B195" s="7" t="s">
        <v>127</v>
      </c>
      <c r="C195" s="2" t="s">
        <v>128</v>
      </c>
      <c r="D195" t="s">
        <v>474</v>
      </c>
      <c r="E195" t="s">
        <v>129</v>
      </c>
      <c r="F195" t="s">
        <v>579</v>
      </c>
      <c r="G195" t="s">
        <v>1621</v>
      </c>
      <c r="H195" t="s">
        <v>134</v>
      </c>
      <c r="I195" t="s">
        <v>122</v>
      </c>
      <c r="J195" s="8">
        <v>2</v>
      </c>
      <c r="K195">
        <v>195</v>
      </c>
    </row>
    <row r="196" spans="1:11" x14ac:dyDescent="0.2">
      <c r="A196" t="s">
        <v>656</v>
      </c>
      <c r="B196" s="7" t="s">
        <v>32</v>
      </c>
      <c r="C196" s="3" t="s">
        <v>1718</v>
      </c>
      <c r="D196" t="s">
        <v>345</v>
      </c>
      <c r="E196" t="s">
        <v>657</v>
      </c>
      <c r="F196" s="3" t="s">
        <v>167</v>
      </c>
      <c r="G196" s="7" t="s">
        <v>1705</v>
      </c>
      <c r="H196" t="s">
        <v>168</v>
      </c>
      <c r="I196" s="7" t="s">
        <v>125</v>
      </c>
      <c r="J196" s="9" t="s">
        <v>125</v>
      </c>
      <c r="K196">
        <v>196</v>
      </c>
    </row>
    <row r="197" spans="1:11" x14ac:dyDescent="0.2">
      <c r="A197" t="s">
        <v>658</v>
      </c>
      <c r="B197" s="7" t="s">
        <v>32</v>
      </c>
      <c r="C197" s="3" t="s">
        <v>377</v>
      </c>
      <c r="D197" t="s">
        <v>345</v>
      </c>
      <c r="E197" t="s">
        <v>98</v>
      </c>
      <c r="F197" t="s">
        <v>681</v>
      </c>
      <c r="G197" t="s">
        <v>1621</v>
      </c>
      <c r="H197" t="s">
        <v>1652</v>
      </c>
      <c r="I197" s="7" t="s">
        <v>121</v>
      </c>
      <c r="J197" s="9">
        <v>8</v>
      </c>
      <c r="K197">
        <v>197</v>
      </c>
    </row>
    <row r="198" spans="1:11" x14ac:dyDescent="0.2">
      <c r="A198" t="s">
        <v>658</v>
      </c>
      <c r="B198" s="7" t="s">
        <v>32</v>
      </c>
      <c r="C198" s="3" t="s">
        <v>377</v>
      </c>
      <c r="D198" t="s">
        <v>345</v>
      </c>
      <c r="E198" t="s">
        <v>660</v>
      </c>
      <c r="F198" s="2" t="s">
        <v>1656</v>
      </c>
      <c r="G198" t="s">
        <v>1293</v>
      </c>
      <c r="I198" s="7" t="s">
        <v>125</v>
      </c>
      <c r="J198" s="9" t="s">
        <v>125</v>
      </c>
      <c r="K198">
        <v>198</v>
      </c>
    </row>
    <row r="199" spans="1:11" x14ac:dyDescent="0.2">
      <c r="A199" t="s">
        <v>658</v>
      </c>
      <c r="B199" s="7" t="s">
        <v>32</v>
      </c>
      <c r="C199" s="3" t="s">
        <v>377</v>
      </c>
      <c r="D199" t="s">
        <v>345</v>
      </c>
      <c r="E199" t="s">
        <v>659</v>
      </c>
      <c r="F199" t="s">
        <v>424</v>
      </c>
      <c r="G199" t="s">
        <v>1624</v>
      </c>
      <c r="I199" s="7" t="s">
        <v>125</v>
      </c>
      <c r="J199" s="9" t="s">
        <v>125</v>
      </c>
      <c r="K199">
        <v>199</v>
      </c>
    </row>
    <row r="200" spans="1:11" x14ac:dyDescent="0.2">
      <c r="A200" t="s">
        <v>658</v>
      </c>
      <c r="B200" s="7" t="s">
        <v>1713</v>
      </c>
      <c r="C200" s="3" t="s">
        <v>377</v>
      </c>
      <c r="D200" t="s">
        <v>345</v>
      </c>
      <c r="E200" s="10" t="s">
        <v>1659</v>
      </c>
      <c r="G200" s="7" t="s">
        <v>1707</v>
      </c>
      <c r="I200" s="7" t="s">
        <v>125</v>
      </c>
      <c r="J200" s="9" t="s">
        <v>125</v>
      </c>
      <c r="K200">
        <v>200</v>
      </c>
    </row>
    <row r="201" spans="1:11" x14ac:dyDescent="0.2">
      <c r="A201" t="s">
        <v>661</v>
      </c>
      <c r="B201" s="7" t="s">
        <v>32</v>
      </c>
      <c r="C201" s="2" t="s">
        <v>1298</v>
      </c>
      <c r="D201" t="s">
        <v>345</v>
      </c>
      <c r="E201" t="s">
        <v>662</v>
      </c>
      <c r="F201" s="2" t="s">
        <v>623</v>
      </c>
      <c r="G201" t="s">
        <v>1293</v>
      </c>
      <c r="H201" t="s">
        <v>154</v>
      </c>
      <c r="I201" s="7" t="s">
        <v>125</v>
      </c>
      <c r="J201" s="9" t="s">
        <v>125</v>
      </c>
      <c r="K201">
        <v>201</v>
      </c>
    </row>
    <row r="202" spans="1:11" x14ac:dyDescent="0.2">
      <c r="A202" s="17" t="s">
        <v>663</v>
      </c>
      <c r="B202" s="7" t="s">
        <v>32</v>
      </c>
      <c r="C202" s="2" t="s">
        <v>520</v>
      </c>
      <c r="E202" t="s">
        <v>596</v>
      </c>
      <c r="F202" s="4" t="s">
        <v>664</v>
      </c>
      <c r="G202" t="s">
        <v>1624</v>
      </c>
      <c r="I202" s="7" t="s">
        <v>125</v>
      </c>
      <c r="J202" s="9" t="s">
        <v>125</v>
      </c>
      <c r="K202">
        <v>202</v>
      </c>
    </row>
    <row r="203" spans="1:11" x14ac:dyDescent="0.2">
      <c r="A203" t="s">
        <v>665</v>
      </c>
      <c r="B203" s="7" t="s">
        <v>32</v>
      </c>
      <c r="C203" s="3" t="s">
        <v>533</v>
      </c>
      <c r="D203" t="s">
        <v>595</v>
      </c>
      <c r="E203" t="s">
        <v>1310</v>
      </c>
      <c r="F203" t="s">
        <v>343</v>
      </c>
      <c r="G203" t="s">
        <v>1293</v>
      </c>
      <c r="I203" s="7" t="s">
        <v>125</v>
      </c>
      <c r="J203" s="9" t="s">
        <v>125</v>
      </c>
      <c r="K203">
        <v>203</v>
      </c>
    </row>
    <row r="204" spans="1:11" x14ac:dyDescent="0.2">
      <c r="A204" t="s">
        <v>666</v>
      </c>
      <c r="B204" s="7" t="s">
        <v>32</v>
      </c>
      <c r="C204" s="2" t="s">
        <v>327</v>
      </c>
      <c r="D204" t="s">
        <v>595</v>
      </c>
      <c r="E204" t="s">
        <v>667</v>
      </c>
      <c r="F204" t="s">
        <v>343</v>
      </c>
      <c r="G204" t="s">
        <v>1293</v>
      </c>
      <c r="I204" s="7" t="s">
        <v>125</v>
      </c>
      <c r="J204" s="9" t="s">
        <v>125</v>
      </c>
      <c r="K204">
        <v>204</v>
      </c>
    </row>
    <row r="205" spans="1:11" x14ac:dyDescent="0.2">
      <c r="A205" t="s">
        <v>666</v>
      </c>
      <c r="B205" s="7" t="s">
        <v>32</v>
      </c>
      <c r="C205" s="2" t="s">
        <v>327</v>
      </c>
      <c r="D205" t="s">
        <v>366</v>
      </c>
      <c r="E205" t="s">
        <v>669</v>
      </c>
      <c r="F205" t="s">
        <v>668</v>
      </c>
      <c r="G205" t="s">
        <v>1293</v>
      </c>
      <c r="I205" s="7" t="s">
        <v>125</v>
      </c>
      <c r="J205" s="9" t="s">
        <v>125</v>
      </c>
      <c r="K205">
        <v>205</v>
      </c>
    </row>
    <row r="206" spans="1:11" x14ac:dyDescent="0.2">
      <c r="A206" s="17" t="s">
        <v>670</v>
      </c>
      <c r="B206" s="7" t="s">
        <v>32</v>
      </c>
      <c r="C206" s="2" t="s">
        <v>1297</v>
      </c>
      <c r="D206" t="s">
        <v>347</v>
      </c>
      <c r="E206" t="s">
        <v>1311</v>
      </c>
      <c r="F206" t="s">
        <v>343</v>
      </c>
      <c r="G206" t="s">
        <v>1293</v>
      </c>
      <c r="I206" s="7" t="s">
        <v>125</v>
      </c>
      <c r="J206" s="9" t="s">
        <v>125</v>
      </c>
      <c r="K206">
        <v>206</v>
      </c>
    </row>
    <row r="207" spans="1:11" x14ac:dyDescent="0.2">
      <c r="A207" t="s">
        <v>72</v>
      </c>
      <c r="B207" s="7" t="s">
        <v>32</v>
      </c>
      <c r="C207" s="2" t="s">
        <v>73</v>
      </c>
      <c r="D207" t="s">
        <v>379</v>
      </c>
      <c r="E207" t="s">
        <v>74</v>
      </c>
      <c r="G207" t="s">
        <v>1621</v>
      </c>
      <c r="I207" s="7" t="s">
        <v>125</v>
      </c>
      <c r="J207" s="9" t="s">
        <v>125</v>
      </c>
      <c r="K207">
        <v>207</v>
      </c>
    </row>
    <row r="208" spans="1:11" x14ac:dyDescent="0.2">
      <c r="A208" t="s">
        <v>671</v>
      </c>
      <c r="B208" s="7" t="s">
        <v>32</v>
      </c>
      <c r="C208" s="2" t="s">
        <v>1342</v>
      </c>
      <c r="D208" t="s">
        <v>347</v>
      </c>
      <c r="E208" t="s">
        <v>672</v>
      </c>
      <c r="F208" t="s">
        <v>493</v>
      </c>
      <c r="G208" t="s">
        <v>1624</v>
      </c>
      <c r="H208" t="s">
        <v>136</v>
      </c>
      <c r="I208" s="7" t="s">
        <v>123</v>
      </c>
      <c r="J208" s="9">
        <v>2</v>
      </c>
      <c r="K208">
        <v>208</v>
      </c>
    </row>
    <row r="209" spans="1:11" x14ac:dyDescent="0.2">
      <c r="A209" t="s">
        <v>265</v>
      </c>
      <c r="B209" s="7" t="s">
        <v>32</v>
      </c>
      <c r="C209" s="2" t="s">
        <v>1321</v>
      </c>
      <c r="D209" t="s">
        <v>337</v>
      </c>
      <c r="E209" t="s">
        <v>1659</v>
      </c>
      <c r="G209" t="s">
        <v>1621</v>
      </c>
      <c r="H209" t="s">
        <v>262</v>
      </c>
      <c r="I209" s="7" t="s">
        <v>122</v>
      </c>
      <c r="J209" s="9">
        <v>1</v>
      </c>
      <c r="K209">
        <v>209</v>
      </c>
    </row>
    <row r="210" spans="1:11" x14ac:dyDescent="0.2">
      <c r="A210" t="s">
        <v>673</v>
      </c>
      <c r="B210" s="7" t="s">
        <v>32</v>
      </c>
      <c r="C210" s="2" t="s">
        <v>1304</v>
      </c>
      <c r="D210" t="s">
        <v>379</v>
      </c>
      <c r="E210" t="s">
        <v>1659</v>
      </c>
      <c r="F210" t="s">
        <v>400</v>
      </c>
      <c r="G210" t="s">
        <v>1293</v>
      </c>
      <c r="I210" s="7" t="s">
        <v>125</v>
      </c>
      <c r="J210" s="9" t="s">
        <v>125</v>
      </c>
      <c r="K210">
        <v>210</v>
      </c>
    </row>
    <row r="211" spans="1:11" x14ac:dyDescent="0.2">
      <c r="A211" t="s">
        <v>674</v>
      </c>
      <c r="B211" s="7" t="s">
        <v>32</v>
      </c>
      <c r="C211" s="2" t="s">
        <v>378</v>
      </c>
      <c r="D211" t="s">
        <v>345</v>
      </c>
      <c r="E211" t="s">
        <v>1659</v>
      </c>
      <c r="F211" s="3" t="s">
        <v>167</v>
      </c>
      <c r="G211" t="s">
        <v>1624</v>
      </c>
      <c r="H211" t="s">
        <v>168</v>
      </c>
      <c r="I211" s="7" t="s">
        <v>123</v>
      </c>
      <c r="J211" s="9">
        <v>4</v>
      </c>
      <c r="K211">
        <v>211</v>
      </c>
    </row>
    <row r="212" spans="1:11" x14ac:dyDescent="0.2">
      <c r="A212" t="s">
        <v>675</v>
      </c>
      <c r="B212" s="7" t="s">
        <v>32</v>
      </c>
      <c r="C212" t="s">
        <v>676</v>
      </c>
      <c r="D212" t="s">
        <v>379</v>
      </c>
      <c r="E212" t="s">
        <v>1659</v>
      </c>
      <c r="F212" t="s">
        <v>421</v>
      </c>
      <c r="G212" t="s">
        <v>1293</v>
      </c>
      <c r="I212" s="7" t="s">
        <v>125</v>
      </c>
      <c r="J212" s="9" t="s">
        <v>125</v>
      </c>
      <c r="K212">
        <v>212</v>
      </c>
    </row>
    <row r="213" spans="1:11" x14ac:dyDescent="0.2">
      <c r="A213" t="s">
        <v>675</v>
      </c>
      <c r="B213" s="7" t="s">
        <v>32</v>
      </c>
      <c r="C213" t="s">
        <v>676</v>
      </c>
      <c r="D213" t="s">
        <v>379</v>
      </c>
      <c r="E213" t="s">
        <v>1659</v>
      </c>
      <c r="F213" t="s">
        <v>625</v>
      </c>
      <c r="G213" t="s">
        <v>1293</v>
      </c>
      <c r="I213" s="7" t="s">
        <v>125</v>
      </c>
      <c r="J213" s="9" t="s">
        <v>125</v>
      </c>
      <c r="K213">
        <v>213</v>
      </c>
    </row>
    <row r="214" spans="1:11" x14ac:dyDescent="0.2">
      <c r="A214" t="s">
        <v>677</v>
      </c>
      <c r="B214" s="7" t="s">
        <v>32</v>
      </c>
      <c r="C214" s="3" t="s">
        <v>1718</v>
      </c>
      <c r="D214" t="s">
        <v>337</v>
      </c>
      <c r="E214" t="s">
        <v>678</v>
      </c>
      <c r="F214" t="s">
        <v>414</v>
      </c>
      <c r="G214" t="s">
        <v>1624</v>
      </c>
      <c r="I214" s="7" t="s">
        <v>125</v>
      </c>
      <c r="J214" s="9" t="s">
        <v>125</v>
      </c>
      <c r="K214">
        <v>214</v>
      </c>
    </row>
    <row r="215" spans="1:11" x14ac:dyDescent="0.2">
      <c r="A215" t="s">
        <v>677</v>
      </c>
      <c r="B215" s="7" t="s">
        <v>32</v>
      </c>
      <c r="C215" s="3" t="s">
        <v>1718</v>
      </c>
      <c r="D215" t="s">
        <v>379</v>
      </c>
      <c r="E215" t="s">
        <v>679</v>
      </c>
      <c r="F215" s="2" t="s">
        <v>467</v>
      </c>
      <c r="G215" t="s">
        <v>1293</v>
      </c>
      <c r="I215" s="7" t="s">
        <v>125</v>
      </c>
      <c r="J215" s="9" t="s">
        <v>125</v>
      </c>
      <c r="K215">
        <v>215</v>
      </c>
    </row>
    <row r="216" spans="1:11" x14ac:dyDescent="0.2">
      <c r="A216" t="s">
        <v>680</v>
      </c>
      <c r="B216" s="7" t="s">
        <v>32</v>
      </c>
      <c r="C216" s="3" t="s">
        <v>377</v>
      </c>
      <c r="D216" t="s">
        <v>345</v>
      </c>
      <c r="E216" t="s">
        <v>1659</v>
      </c>
      <c r="F216" t="s">
        <v>424</v>
      </c>
      <c r="G216" t="s">
        <v>1293</v>
      </c>
      <c r="I216" s="7" t="s">
        <v>125</v>
      </c>
      <c r="J216" s="9" t="s">
        <v>125</v>
      </c>
      <c r="K216">
        <v>216</v>
      </c>
    </row>
    <row r="217" spans="1:11" x14ac:dyDescent="0.2">
      <c r="A217" t="s">
        <v>680</v>
      </c>
      <c r="B217" s="7" t="s">
        <v>32</v>
      </c>
      <c r="C217" s="3" t="s">
        <v>377</v>
      </c>
      <c r="D217" t="s">
        <v>345</v>
      </c>
      <c r="E217" t="s">
        <v>1659</v>
      </c>
      <c r="F217" t="s">
        <v>681</v>
      </c>
      <c r="G217" t="s">
        <v>1293</v>
      </c>
      <c r="I217" s="7" t="s">
        <v>125</v>
      </c>
      <c r="J217" s="9" t="s">
        <v>125</v>
      </c>
      <c r="K217">
        <v>217</v>
      </c>
    </row>
    <row r="218" spans="1:11" x14ac:dyDescent="0.2">
      <c r="A218" t="s">
        <v>680</v>
      </c>
      <c r="B218" s="7" t="s">
        <v>32</v>
      </c>
      <c r="C218" s="3" t="s">
        <v>377</v>
      </c>
      <c r="D218" t="s">
        <v>345</v>
      </c>
      <c r="E218" t="s">
        <v>1659</v>
      </c>
      <c r="F218" t="s">
        <v>400</v>
      </c>
      <c r="G218" t="s">
        <v>1293</v>
      </c>
      <c r="I218" s="7" t="s">
        <v>125</v>
      </c>
      <c r="J218" s="9" t="s">
        <v>125</v>
      </c>
      <c r="K218">
        <v>218</v>
      </c>
    </row>
    <row r="219" spans="1:11" x14ac:dyDescent="0.2">
      <c r="A219" t="s">
        <v>682</v>
      </c>
      <c r="B219" s="7" t="s">
        <v>32</v>
      </c>
      <c r="C219" s="2" t="s">
        <v>1343</v>
      </c>
      <c r="D219" t="s">
        <v>345</v>
      </c>
      <c r="E219" t="s">
        <v>683</v>
      </c>
      <c r="F219" t="s">
        <v>424</v>
      </c>
      <c r="G219" t="s">
        <v>1624</v>
      </c>
      <c r="H219" t="s">
        <v>133</v>
      </c>
      <c r="I219" s="7" t="s">
        <v>123</v>
      </c>
      <c r="J219" s="9">
        <v>2</v>
      </c>
      <c r="K219">
        <v>219</v>
      </c>
    </row>
    <row r="220" spans="1:11" x14ac:dyDescent="0.2">
      <c r="A220" t="s">
        <v>684</v>
      </c>
      <c r="B220" s="7" t="s">
        <v>32</v>
      </c>
      <c r="C220" s="2" t="s">
        <v>1054</v>
      </c>
      <c r="D220" t="s">
        <v>345</v>
      </c>
      <c r="E220" t="s">
        <v>490</v>
      </c>
      <c r="F220" s="2" t="s">
        <v>491</v>
      </c>
      <c r="G220" s="7" t="s">
        <v>1704</v>
      </c>
      <c r="H220" t="s">
        <v>296</v>
      </c>
      <c r="I220" s="7" t="s">
        <v>121</v>
      </c>
      <c r="J220" s="9">
        <v>4</v>
      </c>
      <c r="K220">
        <v>220</v>
      </c>
    </row>
    <row r="221" spans="1:11" x14ac:dyDescent="0.2">
      <c r="A221" t="s">
        <v>686</v>
      </c>
      <c r="B221" s="7" t="s">
        <v>32</v>
      </c>
      <c r="C221" s="2" t="s">
        <v>355</v>
      </c>
      <c r="D221" t="s">
        <v>345</v>
      </c>
      <c r="E221" t="s">
        <v>687</v>
      </c>
      <c r="F221" t="s">
        <v>529</v>
      </c>
      <c r="G221" t="s">
        <v>1624</v>
      </c>
      <c r="H221" t="s">
        <v>258</v>
      </c>
      <c r="I221" s="7" t="s">
        <v>121</v>
      </c>
      <c r="J221" s="9">
        <v>8</v>
      </c>
      <c r="K221">
        <v>221</v>
      </c>
    </row>
    <row r="222" spans="1:11" x14ac:dyDescent="0.2">
      <c r="A222" t="s">
        <v>688</v>
      </c>
      <c r="B222" s="7" t="s">
        <v>32</v>
      </c>
      <c r="C222" s="3" t="s">
        <v>1718</v>
      </c>
      <c r="E222" t="s">
        <v>689</v>
      </c>
      <c r="F222" t="s">
        <v>690</v>
      </c>
      <c r="G222" t="s">
        <v>1293</v>
      </c>
      <c r="I222" s="7" t="s">
        <v>125</v>
      </c>
      <c r="J222" s="9" t="s">
        <v>125</v>
      </c>
      <c r="K222">
        <v>222</v>
      </c>
    </row>
    <row r="223" spans="1:11" x14ac:dyDescent="0.2">
      <c r="A223" t="s">
        <v>691</v>
      </c>
      <c r="B223" s="7" t="s">
        <v>32</v>
      </c>
      <c r="C223" s="3" t="s">
        <v>692</v>
      </c>
      <c r="D223" t="s">
        <v>474</v>
      </c>
      <c r="E223" t="s">
        <v>1659</v>
      </c>
      <c r="F223" t="s">
        <v>493</v>
      </c>
      <c r="G223" t="s">
        <v>1293</v>
      </c>
      <c r="I223" s="7" t="s">
        <v>125</v>
      </c>
      <c r="J223" s="9" t="s">
        <v>125</v>
      </c>
      <c r="K223">
        <v>223</v>
      </c>
    </row>
    <row r="224" spans="1:11" x14ac:dyDescent="0.2">
      <c r="A224" t="s">
        <v>693</v>
      </c>
      <c r="B224" s="7" t="s">
        <v>32</v>
      </c>
      <c r="C224" s="3" t="s">
        <v>1327</v>
      </c>
      <c r="D224" t="s">
        <v>347</v>
      </c>
      <c r="E224" t="s">
        <v>694</v>
      </c>
      <c r="F224" s="2" t="s">
        <v>1656</v>
      </c>
      <c r="G224" t="s">
        <v>1293</v>
      </c>
      <c r="I224" s="7" t="s">
        <v>125</v>
      </c>
      <c r="J224" s="9" t="s">
        <v>125</v>
      </c>
      <c r="K224">
        <v>224</v>
      </c>
    </row>
    <row r="225" spans="1:11" x14ac:dyDescent="0.2">
      <c r="A225" t="s">
        <v>695</v>
      </c>
      <c r="B225" s="7" t="s">
        <v>32</v>
      </c>
      <c r="C225" s="2" t="s">
        <v>457</v>
      </c>
      <c r="D225" t="s">
        <v>379</v>
      </c>
      <c r="E225" t="s">
        <v>696</v>
      </c>
      <c r="F225" s="2" t="s">
        <v>470</v>
      </c>
      <c r="G225" t="s">
        <v>1293</v>
      </c>
      <c r="I225" s="7" t="s">
        <v>125</v>
      </c>
      <c r="J225" s="9" t="s">
        <v>125</v>
      </c>
      <c r="K225">
        <v>225</v>
      </c>
    </row>
    <row r="226" spans="1:11" x14ac:dyDescent="0.2">
      <c r="A226" t="s">
        <v>697</v>
      </c>
      <c r="B226" s="7" t="s">
        <v>32</v>
      </c>
      <c r="C226" s="2" t="s">
        <v>1320</v>
      </c>
      <c r="D226" t="s">
        <v>347</v>
      </c>
      <c r="E226" t="s">
        <v>698</v>
      </c>
      <c r="F226" t="s">
        <v>699</v>
      </c>
      <c r="G226" t="s">
        <v>1293</v>
      </c>
      <c r="I226" s="7" t="s">
        <v>125</v>
      </c>
      <c r="J226" s="9" t="s">
        <v>125</v>
      </c>
      <c r="K226">
        <v>226</v>
      </c>
    </row>
    <row r="227" spans="1:11" x14ac:dyDescent="0.2">
      <c r="A227" t="s">
        <v>697</v>
      </c>
      <c r="B227" s="7" t="s">
        <v>32</v>
      </c>
      <c r="C227" s="2" t="s">
        <v>1320</v>
      </c>
      <c r="D227" t="s">
        <v>345</v>
      </c>
      <c r="E227" t="s">
        <v>1317</v>
      </c>
      <c r="F227" s="2" t="s">
        <v>242</v>
      </c>
      <c r="G227" t="s">
        <v>1624</v>
      </c>
      <c r="H227" t="s">
        <v>146</v>
      </c>
      <c r="I227" s="7" t="s">
        <v>123</v>
      </c>
      <c r="J227" s="9">
        <v>2</v>
      </c>
      <c r="K227">
        <v>227</v>
      </c>
    </row>
    <row r="228" spans="1:11" x14ac:dyDescent="0.2">
      <c r="A228" t="s">
        <v>700</v>
      </c>
      <c r="B228" s="7" t="s">
        <v>32</v>
      </c>
      <c r="C228" s="2" t="s">
        <v>459</v>
      </c>
      <c r="D228" t="s">
        <v>345</v>
      </c>
      <c r="E228" t="s">
        <v>164</v>
      </c>
      <c r="F228" t="s">
        <v>460</v>
      </c>
      <c r="G228" t="s">
        <v>1624</v>
      </c>
      <c r="H228" t="s">
        <v>165</v>
      </c>
      <c r="I228" s="7" t="s">
        <v>122</v>
      </c>
      <c r="J228" s="9">
        <v>2</v>
      </c>
      <c r="K228">
        <v>228</v>
      </c>
    </row>
    <row r="229" spans="1:11" x14ac:dyDescent="0.2">
      <c r="A229" t="s">
        <v>700</v>
      </c>
      <c r="B229" s="7" t="s">
        <v>32</v>
      </c>
      <c r="C229" s="2" t="s">
        <v>459</v>
      </c>
      <c r="D229" t="s">
        <v>345</v>
      </c>
      <c r="E229" t="s">
        <v>1659</v>
      </c>
      <c r="F229" t="s">
        <v>400</v>
      </c>
      <c r="G229" t="s">
        <v>1624</v>
      </c>
      <c r="I229" s="7" t="s">
        <v>125</v>
      </c>
      <c r="J229" s="9" t="s">
        <v>125</v>
      </c>
      <c r="K229">
        <v>229</v>
      </c>
    </row>
    <row r="230" spans="1:11" x14ac:dyDescent="0.2">
      <c r="A230" t="s">
        <v>701</v>
      </c>
      <c r="B230" s="7" t="s">
        <v>32</v>
      </c>
      <c r="C230" s="2" t="s">
        <v>1353</v>
      </c>
      <c r="D230" t="s">
        <v>345</v>
      </c>
      <c r="E230" t="s">
        <v>702</v>
      </c>
      <c r="F230" s="2" t="s">
        <v>623</v>
      </c>
      <c r="G230" t="s">
        <v>1624</v>
      </c>
      <c r="H230" t="s">
        <v>154</v>
      </c>
      <c r="I230" s="7" t="s">
        <v>121</v>
      </c>
      <c r="J230" s="9">
        <v>4</v>
      </c>
      <c r="K230">
        <v>230</v>
      </c>
    </row>
    <row r="231" spans="1:11" x14ac:dyDescent="0.2">
      <c r="A231" t="s">
        <v>75</v>
      </c>
      <c r="B231" s="7" t="s">
        <v>32</v>
      </c>
      <c r="C231" s="2" t="s">
        <v>73</v>
      </c>
      <c r="D231" t="s">
        <v>379</v>
      </c>
      <c r="E231" t="s">
        <v>74</v>
      </c>
      <c r="G231" t="s">
        <v>1621</v>
      </c>
      <c r="I231" s="7" t="s">
        <v>125</v>
      </c>
      <c r="J231" s="9" t="s">
        <v>125</v>
      </c>
      <c r="K231">
        <v>231</v>
      </c>
    </row>
    <row r="232" spans="1:11" x14ac:dyDescent="0.2">
      <c r="A232" s="17" t="s">
        <v>703</v>
      </c>
      <c r="B232" s="7" t="s">
        <v>32</v>
      </c>
      <c r="C232" s="2" t="s">
        <v>77</v>
      </c>
      <c r="D232" t="s">
        <v>347</v>
      </c>
      <c r="E232" t="s">
        <v>704</v>
      </c>
      <c r="F232" s="2" t="s">
        <v>468</v>
      </c>
      <c r="G232" t="s">
        <v>1624</v>
      </c>
      <c r="I232" s="7" t="s">
        <v>125</v>
      </c>
      <c r="J232" s="9" t="s">
        <v>125</v>
      </c>
      <c r="K232">
        <v>232</v>
      </c>
    </row>
    <row r="233" spans="1:11" x14ac:dyDescent="0.2">
      <c r="A233" s="17" t="s">
        <v>703</v>
      </c>
      <c r="B233" s="7" t="s">
        <v>14</v>
      </c>
      <c r="C233" s="2" t="s">
        <v>77</v>
      </c>
      <c r="D233" t="s">
        <v>345</v>
      </c>
      <c r="E233" t="s">
        <v>706</v>
      </c>
      <c r="F233" t="s">
        <v>376</v>
      </c>
      <c r="G233" t="s">
        <v>1624</v>
      </c>
      <c r="I233" s="7" t="s">
        <v>125</v>
      </c>
      <c r="J233" s="9" t="s">
        <v>125</v>
      </c>
      <c r="K233">
        <v>233</v>
      </c>
    </row>
    <row r="234" spans="1:11" x14ac:dyDescent="0.2">
      <c r="A234" t="s">
        <v>707</v>
      </c>
      <c r="B234" s="7" t="s">
        <v>32</v>
      </c>
      <c r="C234" s="2" t="s">
        <v>1323</v>
      </c>
      <c r="D234" t="s">
        <v>345</v>
      </c>
      <c r="E234" t="s">
        <v>463</v>
      </c>
      <c r="G234" t="s">
        <v>1293</v>
      </c>
      <c r="I234" s="7" t="s">
        <v>125</v>
      </c>
      <c r="J234" s="9" t="s">
        <v>125</v>
      </c>
      <c r="K234">
        <v>234</v>
      </c>
    </row>
    <row r="235" spans="1:11" x14ac:dyDescent="0.2">
      <c r="A235" s="17" t="s">
        <v>708</v>
      </c>
      <c r="B235" s="7" t="s">
        <v>32</v>
      </c>
      <c r="C235" s="3" t="s">
        <v>1718</v>
      </c>
      <c r="D235" t="s">
        <v>337</v>
      </c>
      <c r="E235" t="s">
        <v>438</v>
      </c>
      <c r="F235" s="2" t="s">
        <v>470</v>
      </c>
      <c r="G235" t="s">
        <v>1624</v>
      </c>
      <c r="H235" t="s">
        <v>1673</v>
      </c>
      <c r="I235" s="7" t="s">
        <v>125</v>
      </c>
      <c r="J235" s="9" t="s">
        <v>125</v>
      </c>
      <c r="K235">
        <v>235</v>
      </c>
    </row>
    <row r="236" spans="1:11" x14ac:dyDescent="0.2">
      <c r="A236" s="17" t="s">
        <v>708</v>
      </c>
      <c r="B236" s="10" t="s">
        <v>1686</v>
      </c>
      <c r="C236" s="3" t="s">
        <v>1718</v>
      </c>
      <c r="D236" t="s">
        <v>337</v>
      </c>
      <c r="E236" t="s">
        <v>438</v>
      </c>
      <c r="F236" s="2" t="s">
        <v>470</v>
      </c>
      <c r="G236" t="s">
        <v>1670</v>
      </c>
      <c r="H236" t="s">
        <v>1673</v>
      </c>
      <c r="I236" s="7" t="s">
        <v>125</v>
      </c>
      <c r="J236" s="9" t="s">
        <v>125</v>
      </c>
      <c r="K236">
        <v>236</v>
      </c>
    </row>
    <row r="237" spans="1:11" x14ac:dyDescent="0.2">
      <c r="A237" t="s">
        <v>709</v>
      </c>
      <c r="B237" s="7" t="s">
        <v>32</v>
      </c>
      <c r="C237" s="2" t="s">
        <v>1343</v>
      </c>
      <c r="D237" t="s">
        <v>379</v>
      </c>
      <c r="E237" t="s">
        <v>710</v>
      </c>
      <c r="G237" t="s">
        <v>1293</v>
      </c>
      <c r="I237" s="7" t="s">
        <v>125</v>
      </c>
      <c r="J237" s="9" t="s">
        <v>125</v>
      </c>
      <c r="K237">
        <v>237</v>
      </c>
    </row>
    <row r="238" spans="1:11" x14ac:dyDescent="0.2">
      <c r="A238" t="s">
        <v>201</v>
      </c>
      <c r="B238" s="7" t="s">
        <v>32</v>
      </c>
      <c r="C238" s="3" t="s">
        <v>1319</v>
      </c>
      <c r="D238" t="s">
        <v>756</v>
      </c>
      <c r="E238" t="s">
        <v>764</v>
      </c>
      <c r="F238" s="2" t="s">
        <v>242</v>
      </c>
      <c r="G238" t="s">
        <v>1624</v>
      </c>
      <c r="H238" t="s">
        <v>271</v>
      </c>
      <c r="I238" s="7" t="s">
        <v>122</v>
      </c>
      <c r="J238" s="9">
        <v>2</v>
      </c>
      <c r="K238">
        <v>238</v>
      </c>
    </row>
    <row r="239" spans="1:11" x14ac:dyDescent="0.2">
      <c r="A239" t="s">
        <v>711</v>
      </c>
      <c r="B239" s="7" t="s">
        <v>32</v>
      </c>
      <c r="C239" s="2" t="s">
        <v>1054</v>
      </c>
      <c r="D239" t="s">
        <v>345</v>
      </c>
      <c r="E239" t="s">
        <v>294</v>
      </c>
      <c r="F239" s="2" t="s">
        <v>491</v>
      </c>
      <c r="G239" t="s">
        <v>1293</v>
      </c>
      <c r="H239" t="s">
        <v>296</v>
      </c>
      <c r="I239" s="7" t="s">
        <v>121</v>
      </c>
      <c r="J239" s="9">
        <v>4</v>
      </c>
      <c r="K239">
        <v>239</v>
      </c>
    </row>
    <row r="240" spans="1:11" x14ac:dyDescent="0.2">
      <c r="A240" t="s">
        <v>712</v>
      </c>
      <c r="B240" s="7" t="s">
        <v>32</v>
      </c>
      <c r="C240" s="2" t="s">
        <v>520</v>
      </c>
      <c r="D240" t="s">
        <v>595</v>
      </c>
      <c r="E240" t="s">
        <v>596</v>
      </c>
      <c r="F240" s="4" t="s">
        <v>664</v>
      </c>
      <c r="G240" t="s">
        <v>1624</v>
      </c>
      <c r="I240" s="7" t="s">
        <v>125</v>
      </c>
      <c r="J240" s="9" t="s">
        <v>125</v>
      </c>
      <c r="K240">
        <v>240</v>
      </c>
    </row>
    <row r="241" spans="1:11" x14ac:dyDescent="0.2">
      <c r="A241" t="s">
        <v>713</v>
      </c>
      <c r="B241" s="7" t="s">
        <v>32</v>
      </c>
      <c r="C241" s="2" t="s">
        <v>378</v>
      </c>
      <c r="D241" t="s">
        <v>379</v>
      </c>
      <c r="E241" t="s">
        <v>714</v>
      </c>
      <c r="F241" s="3" t="s">
        <v>167</v>
      </c>
      <c r="G241" t="s">
        <v>1624</v>
      </c>
      <c r="H241" t="s">
        <v>168</v>
      </c>
      <c r="I241" s="7" t="s">
        <v>122</v>
      </c>
      <c r="J241" s="9">
        <v>2</v>
      </c>
      <c r="K241">
        <v>241</v>
      </c>
    </row>
    <row r="242" spans="1:11" x14ac:dyDescent="0.2">
      <c r="A242" t="s">
        <v>715</v>
      </c>
      <c r="B242" s="7" t="s">
        <v>32</v>
      </c>
      <c r="C242" s="2" t="s">
        <v>1297</v>
      </c>
      <c r="D242" t="s">
        <v>379</v>
      </c>
      <c r="E242" t="s">
        <v>954</v>
      </c>
      <c r="F242" t="s">
        <v>343</v>
      </c>
      <c r="G242" t="s">
        <v>1293</v>
      </c>
      <c r="I242" s="7" t="s">
        <v>125</v>
      </c>
      <c r="J242" s="9" t="s">
        <v>125</v>
      </c>
      <c r="K242">
        <v>242</v>
      </c>
    </row>
    <row r="243" spans="1:11" x14ac:dyDescent="0.2">
      <c r="A243" t="s">
        <v>716</v>
      </c>
      <c r="B243" s="7" t="s">
        <v>32</v>
      </c>
      <c r="C243" s="2" t="s">
        <v>1299</v>
      </c>
      <c r="D243" t="s">
        <v>345</v>
      </c>
      <c r="E243" t="s">
        <v>717</v>
      </c>
      <c r="F243" t="s">
        <v>718</v>
      </c>
      <c r="G243" t="s">
        <v>1293</v>
      </c>
      <c r="I243" s="7" t="s">
        <v>125</v>
      </c>
      <c r="J243" s="9" t="s">
        <v>125</v>
      </c>
      <c r="K243">
        <v>243</v>
      </c>
    </row>
    <row r="244" spans="1:11" x14ac:dyDescent="0.2">
      <c r="A244" t="s">
        <v>719</v>
      </c>
      <c r="B244" s="7" t="s">
        <v>32</v>
      </c>
      <c r="C244" s="2" t="s">
        <v>78</v>
      </c>
      <c r="D244" t="s">
        <v>345</v>
      </c>
      <c r="E244" t="s">
        <v>720</v>
      </c>
      <c r="F244" t="s">
        <v>721</v>
      </c>
      <c r="G244" t="s">
        <v>1624</v>
      </c>
      <c r="I244" s="7" t="s">
        <v>125</v>
      </c>
      <c r="J244" s="9" t="s">
        <v>125</v>
      </c>
      <c r="K244">
        <v>244</v>
      </c>
    </row>
    <row r="245" spans="1:11" x14ac:dyDescent="0.2">
      <c r="A245" t="s">
        <v>722</v>
      </c>
      <c r="B245" s="7" t="s">
        <v>32</v>
      </c>
      <c r="C245" t="s">
        <v>79</v>
      </c>
      <c r="D245" t="s">
        <v>345</v>
      </c>
      <c r="E245" t="s">
        <v>723</v>
      </c>
      <c r="F245" s="2" t="s">
        <v>467</v>
      </c>
      <c r="G245" t="s">
        <v>1624</v>
      </c>
      <c r="I245" s="7" t="s">
        <v>125</v>
      </c>
      <c r="J245" s="9" t="s">
        <v>125</v>
      </c>
      <c r="K245">
        <v>245</v>
      </c>
    </row>
    <row r="246" spans="1:11" x14ac:dyDescent="0.2">
      <c r="A246" t="s">
        <v>725</v>
      </c>
      <c r="B246" s="7" t="s">
        <v>32</v>
      </c>
      <c r="C246" s="2" t="s">
        <v>355</v>
      </c>
      <c r="D246" t="s">
        <v>347</v>
      </c>
      <c r="E246" t="s">
        <v>726</v>
      </c>
      <c r="F246" t="s">
        <v>727</v>
      </c>
      <c r="G246" t="s">
        <v>1293</v>
      </c>
      <c r="I246" s="7" t="s">
        <v>125</v>
      </c>
      <c r="J246" s="9" t="s">
        <v>125</v>
      </c>
      <c r="K246">
        <v>246</v>
      </c>
    </row>
    <row r="247" spans="1:11" x14ac:dyDescent="0.2">
      <c r="A247" t="s">
        <v>728</v>
      </c>
      <c r="B247" s="7" t="s">
        <v>32</v>
      </c>
      <c r="C247" s="2" t="s">
        <v>1300</v>
      </c>
      <c r="D247" t="s">
        <v>345</v>
      </c>
      <c r="E247" t="s">
        <v>729</v>
      </c>
      <c r="F247" s="3" t="s">
        <v>167</v>
      </c>
      <c r="G247" t="s">
        <v>1293</v>
      </c>
      <c r="H247" t="s">
        <v>168</v>
      </c>
      <c r="I247" s="7" t="s">
        <v>123</v>
      </c>
      <c r="J247" s="9">
        <v>4</v>
      </c>
      <c r="K247">
        <v>247</v>
      </c>
    </row>
    <row r="248" spans="1:11" x14ac:dyDescent="0.2">
      <c r="A248" t="s">
        <v>730</v>
      </c>
      <c r="B248" s="7" t="s">
        <v>32</v>
      </c>
      <c r="C248" s="3" t="s">
        <v>533</v>
      </c>
      <c r="D248" t="s">
        <v>379</v>
      </c>
      <c r="E248" t="s">
        <v>731</v>
      </c>
      <c r="F248" s="2" t="s">
        <v>242</v>
      </c>
      <c r="G248" t="s">
        <v>1293</v>
      </c>
      <c r="H248" t="s">
        <v>271</v>
      </c>
      <c r="I248" s="7" t="s">
        <v>122</v>
      </c>
      <c r="J248" s="9">
        <v>2</v>
      </c>
      <c r="K248">
        <v>248</v>
      </c>
    </row>
    <row r="249" spans="1:11" x14ac:dyDescent="0.2">
      <c r="A249" t="s">
        <v>730</v>
      </c>
      <c r="B249" s="7" t="s">
        <v>32</v>
      </c>
      <c r="C249" s="3" t="s">
        <v>533</v>
      </c>
      <c r="D249" t="s">
        <v>379</v>
      </c>
      <c r="E249" t="s">
        <v>732</v>
      </c>
      <c r="F249" t="s">
        <v>372</v>
      </c>
      <c r="G249" t="s">
        <v>1293</v>
      </c>
      <c r="H249" t="s">
        <v>1642</v>
      </c>
      <c r="I249" s="7" t="s">
        <v>121</v>
      </c>
      <c r="J249" s="9">
        <v>4</v>
      </c>
      <c r="K249">
        <v>249</v>
      </c>
    </row>
    <row r="250" spans="1:11" x14ac:dyDescent="0.2">
      <c r="A250" t="s">
        <v>1409</v>
      </c>
      <c r="B250" s="7" t="s">
        <v>32</v>
      </c>
      <c r="C250" s="2" t="s">
        <v>223</v>
      </c>
      <c r="D250" t="s">
        <v>345</v>
      </c>
      <c r="E250" t="s">
        <v>1659</v>
      </c>
      <c r="F250" s="2" t="s">
        <v>623</v>
      </c>
      <c r="G250" t="s">
        <v>1621</v>
      </c>
      <c r="H250" t="s">
        <v>154</v>
      </c>
      <c r="I250" s="7" t="s">
        <v>125</v>
      </c>
      <c r="J250" s="9" t="s">
        <v>125</v>
      </c>
      <c r="K250">
        <v>250</v>
      </c>
    </row>
    <row r="251" spans="1:11" x14ac:dyDescent="0.2">
      <c r="A251" t="s">
        <v>734</v>
      </c>
      <c r="B251" s="7" t="s">
        <v>32</v>
      </c>
      <c r="C251" s="3" t="s">
        <v>1718</v>
      </c>
      <c r="D251" t="s">
        <v>389</v>
      </c>
      <c r="E251" t="s">
        <v>735</v>
      </c>
      <c r="F251" t="s">
        <v>736</v>
      </c>
      <c r="G251" t="s">
        <v>1624</v>
      </c>
      <c r="I251" s="7" t="s">
        <v>125</v>
      </c>
      <c r="J251" s="9" t="s">
        <v>125</v>
      </c>
      <c r="K251">
        <v>251</v>
      </c>
    </row>
    <row r="252" spans="1:11" x14ac:dyDescent="0.2">
      <c r="A252" t="s">
        <v>737</v>
      </c>
      <c r="B252" s="7" t="s">
        <v>32</v>
      </c>
      <c r="C252" s="3" t="s">
        <v>1718</v>
      </c>
      <c r="D252" t="s">
        <v>389</v>
      </c>
      <c r="E252" t="s">
        <v>738</v>
      </c>
      <c r="F252" t="s">
        <v>739</v>
      </c>
      <c r="G252" t="s">
        <v>1624</v>
      </c>
      <c r="I252" s="7" t="s">
        <v>125</v>
      </c>
      <c r="J252" s="9" t="s">
        <v>125</v>
      </c>
      <c r="K252">
        <v>252</v>
      </c>
    </row>
    <row r="253" spans="1:11" x14ac:dyDescent="0.2">
      <c r="A253" t="s">
        <v>740</v>
      </c>
      <c r="B253" s="7" t="s">
        <v>32</v>
      </c>
      <c r="C253" s="2" t="s">
        <v>1301</v>
      </c>
      <c r="D253" t="s">
        <v>345</v>
      </c>
      <c r="E253" t="s">
        <v>741</v>
      </c>
      <c r="F253" s="2" t="s">
        <v>491</v>
      </c>
      <c r="G253" t="s">
        <v>1614</v>
      </c>
      <c r="I253" s="7" t="s">
        <v>125</v>
      </c>
      <c r="J253" s="9" t="s">
        <v>125</v>
      </c>
      <c r="K253">
        <v>253</v>
      </c>
    </row>
    <row r="254" spans="1:11" x14ac:dyDescent="0.2">
      <c r="A254" t="s">
        <v>742</v>
      </c>
      <c r="B254" s="7" t="s">
        <v>32</v>
      </c>
      <c r="C254" s="2" t="s">
        <v>1327</v>
      </c>
      <c r="D254" t="s">
        <v>345</v>
      </c>
      <c r="E254" t="s">
        <v>743</v>
      </c>
      <c r="F254" s="2" t="s">
        <v>1656</v>
      </c>
      <c r="G254" t="s">
        <v>1293</v>
      </c>
      <c r="I254" s="7" t="s">
        <v>125</v>
      </c>
      <c r="J254" s="9" t="s">
        <v>125</v>
      </c>
      <c r="K254">
        <v>254</v>
      </c>
    </row>
    <row r="255" spans="1:11" x14ac:dyDescent="0.2">
      <c r="A255" s="17" t="s">
        <v>744</v>
      </c>
      <c r="B255" s="7" t="s">
        <v>32</v>
      </c>
      <c r="C255" s="2" t="s">
        <v>207</v>
      </c>
      <c r="D255" t="s">
        <v>366</v>
      </c>
      <c r="E255" t="s">
        <v>435</v>
      </c>
      <c r="F255" t="s">
        <v>343</v>
      </c>
      <c r="G255" t="s">
        <v>1293</v>
      </c>
      <c r="I255" s="7" t="s">
        <v>125</v>
      </c>
      <c r="J255" s="9" t="s">
        <v>125</v>
      </c>
      <c r="K255">
        <v>255</v>
      </c>
    </row>
    <row r="256" spans="1:11" x14ac:dyDescent="0.2">
      <c r="A256" s="17" t="s">
        <v>744</v>
      </c>
      <c r="B256" s="7" t="s">
        <v>32</v>
      </c>
      <c r="C256" s="2" t="s">
        <v>207</v>
      </c>
      <c r="D256" t="s">
        <v>208</v>
      </c>
      <c r="E256" t="s">
        <v>435</v>
      </c>
      <c r="F256" t="s">
        <v>343</v>
      </c>
      <c r="G256" t="s">
        <v>1621</v>
      </c>
      <c r="H256" t="s">
        <v>209</v>
      </c>
      <c r="I256" s="7" t="s">
        <v>123</v>
      </c>
      <c r="J256" s="9">
        <v>4</v>
      </c>
      <c r="K256">
        <v>256</v>
      </c>
    </row>
    <row r="257" spans="1:11" x14ac:dyDescent="0.2">
      <c r="A257" t="s">
        <v>745</v>
      </c>
      <c r="B257" s="7" t="s">
        <v>32</v>
      </c>
      <c r="C257" s="2" t="s">
        <v>1629</v>
      </c>
      <c r="D257" t="s">
        <v>345</v>
      </c>
      <c r="E257" t="s">
        <v>746</v>
      </c>
      <c r="F257" s="2" t="s">
        <v>623</v>
      </c>
      <c r="G257" t="s">
        <v>1624</v>
      </c>
      <c r="H257" t="s">
        <v>154</v>
      </c>
      <c r="I257" s="7" t="s">
        <v>125</v>
      </c>
      <c r="J257" s="9" t="s">
        <v>125</v>
      </c>
      <c r="K257">
        <v>257</v>
      </c>
    </row>
    <row r="258" spans="1:11" x14ac:dyDescent="0.2">
      <c r="A258" t="s">
        <v>747</v>
      </c>
      <c r="B258" s="7" t="s">
        <v>32</v>
      </c>
      <c r="C258" s="2" t="s">
        <v>1300</v>
      </c>
      <c r="D258" t="s">
        <v>345</v>
      </c>
      <c r="E258" t="s">
        <v>748</v>
      </c>
      <c r="F258" s="3" t="s">
        <v>167</v>
      </c>
      <c r="G258" t="s">
        <v>1624</v>
      </c>
      <c r="H258" t="s">
        <v>168</v>
      </c>
      <c r="I258" s="7" t="s">
        <v>123</v>
      </c>
      <c r="J258" s="9">
        <v>4</v>
      </c>
      <c r="K258">
        <v>258</v>
      </c>
    </row>
    <row r="259" spans="1:11" x14ac:dyDescent="0.2">
      <c r="A259" t="s">
        <v>749</v>
      </c>
      <c r="B259" s="7" t="s">
        <v>32</v>
      </c>
      <c r="C259" s="3" t="s">
        <v>377</v>
      </c>
      <c r="D259" t="s">
        <v>345</v>
      </c>
      <c r="E259" t="s">
        <v>757</v>
      </c>
      <c r="F259" t="s">
        <v>424</v>
      </c>
      <c r="G259" t="s">
        <v>1293</v>
      </c>
      <c r="I259" s="7" t="s">
        <v>125</v>
      </c>
      <c r="J259" s="9" t="s">
        <v>125</v>
      </c>
      <c r="K259">
        <v>259</v>
      </c>
    </row>
    <row r="260" spans="1:11" x14ac:dyDescent="0.2">
      <c r="A260" t="s">
        <v>750</v>
      </c>
      <c r="B260" s="7" t="s">
        <v>32</v>
      </c>
      <c r="C260" s="12" t="s">
        <v>281</v>
      </c>
      <c r="D260" t="s">
        <v>751</v>
      </c>
      <c r="E260" t="s">
        <v>752</v>
      </c>
      <c r="F260" t="s">
        <v>343</v>
      </c>
      <c r="G260" t="s">
        <v>1293</v>
      </c>
      <c r="I260" s="7" t="s">
        <v>125</v>
      </c>
      <c r="J260" s="9" t="s">
        <v>125</v>
      </c>
      <c r="K260">
        <v>260</v>
      </c>
    </row>
    <row r="261" spans="1:11" x14ac:dyDescent="0.2">
      <c r="A261" t="s">
        <v>753</v>
      </c>
      <c r="B261" s="7" t="s">
        <v>32</v>
      </c>
      <c r="C261" s="2" t="s">
        <v>1320</v>
      </c>
      <c r="D261" t="s">
        <v>595</v>
      </c>
      <c r="E261" t="s">
        <v>754</v>
      </c>
      <c r="F261" s="2" t="s">
        <v>478</v>
      </c>
      <c r="G261" t="s">
        <v>1293</v>
      </c>
      <c r="I261" s="7" t="s">
        <v>125</v>
      </c>
      <c r="J261" s="9" t="s">
        <v>125</v>
      </c>
      <c r="K261">
        <v>261</v>
      </c>
    </row>
    <row r="262" spans="1:11" x14ac:dyDescent="0.2">
      <c r="A262" t="s">
        <v>755</v>
      </c>
      <c r="B262" s="7" t="s">
        <v>32</v>
      </c>
      <c r="C262" s="3" t="s">
        <v>377</v>
      </c>
      <c r="D262" t="s">
        <v>756</v>
      </c>
      <c r="E262" t="s">
        <v>758</v>
      </c>
      <c r="F262" t="s">
        <v>424</v>
      </c>
      <c r="G262" t="s">
        <v>1293</v>
      </c>
      <c r="I262" s="7" t="s">
        <v>125</v>
      </c>
      <c r="J262" s="9" t="s">
        <v>125</v>
      </c>
      <c r="K262">
        <v>262</v>
      </c>
    </row>
    <row r="263" spans="1:11" x14ac:dyDescent="0.2">
      <c r="A263" t="s">
        <v>49</v>
      </c>
      <c r="B263" s="7" t="s">
        <v>32</v>
      </c>
      <c r="C263" s="2" t="s">
        <v>1306</v>
      </c>
      <c r="D263" t="s">
        <v>345</v>
      </c>
      <c r="E263" t="s">
        <v>53</v>
      </c>
      <c r="F263" t="s">
        <v>54</v>
      </c>
      <c r="G263" t="s">
        <v>1621</v>
      </c>
      <c r="H263" t="s">
        <v>52</v>
      </c>
      <c r="I263" s="7" t="s">
        <v>122</v>
      </c>
      <c r="J263" s="9">
        <v>1</v>
      </c>
      <c r="K263">
        <v>263</v>
      </c>
    </row>
    <row r="264" spans="1:11" x14ac:dyDescent="0.2">
      <c r="A264" s="7" t="s">
        <v>1708</v>
      </c>
      <c r="B264" s="7" t="s">
        <v>1709</v>
      </c>
      <c r="C264" s="2" t="s">
        <v>1714</v>
      </c>
      <c r="D264" s="7" t="s">
        <v>595</v>
      </c>
      <c r="E264" s="10" t="s">
        <v>1659</v>
      </c>
      <c r="G264" s="7" t="s">
        <v>1707</v>
      </c>
      <c r="I264" s="7" t="s">
        <v>125</v>
      </c>
      <c r="J264" s="9" t="s">
        <v>125</v>
      </c>
      <c r="K264">
        <v>264</v>
      </c>
    </row>
    <row r="265" spans="1:11" x14ac:dyDescent="0.2">
      <c r="A265" t="s">
        <v>759</v>
      </c>
      <c r="B265" s="7" t="s">
        <v>32</v>
      </c>
      <c r="C265" s="3" t="s">
        <v>533</v>
      </c>
      <c r="D265" t="s">
        <v>760</v>
      </c>
      <c r="E265" t="s">
        <v>762</v>
      </c>
      <c r="F265" t="s">
        <v>761</v>
      </c>
      <c r="G265" t="s">
        <v>1293</v>
      </c>
      <c r="I265" s="7" t="s">
        <v>125</v>
      </c>
      <c r="J265" s="9" t="s">
        <v>125</v>
      </c>
      <c r="K265">
        <v>265</v>
      </c>
    </row>
    <row r="266" spans="1:11" x14ac:dyDescent="0.2">
      <c r="A266" s="17" t="s">
        <v>763</v>
      </c>
      <c r="B266" s="7" t="s">
        <v>202</v>
      </c>
      <c r="C266" s="3" t="s">
        <v>1319</v>
      </c>
      <c r="D266" t="s">
        <v>756</v>
      </c>
      <c r="E266" t="s">
        <v>764</v>
      </c>
      <c r="F266" s="2" t="s">
        <v>242</v>
      </c>
      <c r="G266" t="s">
        <v>1624</v>
      </c>
      <c r="H266" t="s">
        <v>271</v>
      </c>
      <c r="I266" s="7" t="s">
        <v>122</v>
      </c>
      <c r="J266" s="9">
        <v>2</v>
      </c>
      <c r="K266">
        <v>266</v>
      </c>
    </row>
    <row r="267" spans="1:11" x14ac:dyDescent="0.2">
      <c r="A267" s="17" t="s">
        <v>763</v>
      </c>
      <c r="B267" s="7" t="s">
        <v>202</v>
      </c>
      <c r="C267" s="3" t="s">
        <v>1319</v>
      </c>
      <c r="D267" t="s">
        <v>756</v>
      </c>
      <c r="E267" t="s">
        <v>1659</v>
      </c>
      <c r="G267" t="s">
        <v>1621</v>
      </c>
      <c r="H267" t="s">
        <v>143</v>
      </c>
      <c r="I267" s="7" t="s">
        <v>122</v>
      </c>
      <c r="J267" s="9">
        <v>1</v>
      </c>
      <c r="K267">
        <v>267</v>
      </c>
    </row>
    <row r="268" spans="1:11" x14ac:dyDescent="0.2">
      <c r="A268" s="14" t="s">
        <v>763</v>
      </c>
      <c r="B268" s="7" t="s">
        <v>203</v>
      </c>
      <c r="C268" s="3" t="s">
        <v>1319</v>
      </c>
      <c r="D268" t="s">
        <v>345</v>
      </c>
      <c r="E268" t="s">
        <v>1659</v>
      </c>
      <c r="G268" t="s">
        <v>1621</v>
      </c>
      <c r="H268" t="s">
        <v>148</v>
      </c>
      <c r="I268" s="10" t="s">
        <v>122</v>
      </c>
      <c r="J268" s="8">
        <v>1</v>
      </c>
      <c r="K268">
        <v>268</v>
      </c>
    </row>
    <row r="269" spans="1:11" x14ac:dyDescent="0.2">
      <c r="A269" s="17" t="s">
        <v>765</v>
      </c>
      <c r="B269" s="7" t="s">
        <v>32</v>
      </c>
      <c r="C269" s="3" t="s">
        <v>533</v>
      </c>
      <c r="D269" t="s">
        <v>345</v>
      </c>
      <c r="E269" t="s">
        <v>427</v>
      </c>
      <c r="F269" t="s">
        <v>343</v>
      </c>
      <c r="G269" t="s">
        <v>1293</v>
      </c>
      <c r="I269" s="7" t="s">
        <v>125</v>
      </c>
      <c r="J269" s="9" t="s">
        <v>125</v>
      </c>
      <c r="K269">
        <v>269</v>
      </c>
    </row>
    <row r="270" spans="1:11" x14ac:dyDescent="0.2">
      <c r="A270" t="s">
        <v>260</v>
      </c>
      <c r="B270" s="7" t="s">
        <v>32</v>
      </c>
      <c r="C270" s="2" t="s">
        <v>261</v>
      </c>
      <c r="D270" t="s">
        <v>345</v>
      </c>
      <c r="E270" t="s">
        <v>1659</v>
      </c>
      <c r="F270" t="s">
        <v>328</v>
      </c>
      <c r="G270" t="s">
        <v>1621</v>
      </c>
      <c r="I270" s="7" t="s">
        <v>125</v>
      </c>
      <c r="J270" s="8" t="s">
        <v>125</v>
      </c>
      <c r="K270">
        <v>270</v>
      </c>
    </row>
    <row r="271" spans="1:11" x14ac:dyDescent="0.2">
      <c r="A271" t="s">
        <v>260</v>
      </c>
      <c r="B271" s="7" t="s">
        <v>32</v>
      </c>
      <c r="C271" s="2" t="s">
        <v>261</v>
      </c>
      <c r="D271" t="s">
        <v>345</v>
      </c>
      <c r="E271" t="s">
        <v>1129</v>
      </c>
      <c r="F271" t="s">
        <v>384</v>
      </c>
      <c r="G271" t="s">
        <v>1624</v>
      </c>
      <c r="H271" t="s">
        <v>136</v>
      </c>
      <c r="I271" s="7" t="s">
        <v>122</v>
      </c>
      <c r="J271" s="9">
        <v>1</v>
      </c>
      <c r="K271">
        <v>271</v>
      </c>
    </row>
    <row r="272" spans="1:11" x14ac:dyDescent="0.2">
      <c r="A272" t="s">
        <v>766</v>
      </c>
      <c r="B272" s="7" t="s">
        <v>32</v>
      </c>
      <c r="C272" s="2" t="s">
        <v>929</v>
      </c>
      <c r="D272" t="s">
        <v>347</v>
      </c>
      <c r="E272" t="s">
        <v>767</v>
      </c>
      <c r="F272" t="s">
        <v>768</v>
      </c>
      <c r="G272" t="s">
        <v>1624</v>
      </c>
      <c r="H272" t="s">
        <v>187</v>
      </c>
      <c r="I272" s="7" t="s">
        <v>121</v>
      </c>
      <c r="J272" s="9">
        <v>6</v>
      </c>
      <c r="K272">
        <v>272</v>
      </c>
    </row>
    <row r="273" spans="1:11" x14ac:dyDescent="0.2">
      <c r="A273" t="s">
        <v>1373</v>
      </c>
      <c r="B273" s="7" t="s">
        <v>32</v>
      </c>
      <c r="C273" s="2" t="s">
        <v>1327</v>
      </c>
      <c r="D273" t="s">
        <v>345</v>
      </c>
      <c r="E273" t="s">
        <v>215</v>
      </c>
      <c r="F273" s="2" t="s">
        <v>1656</v>
      </c>
      <c r="G273" t="s">
        <v>1621</v>
      </c>
      <c r="I273" s="7" t="s">
        <v>125</v>
      </c>
      <c r="J273" s="8" t="s">
        <v>125</v>
      </c>
      <c r="K273">
        <v>273</v>
      </c>
    </row>
    <row r="274" spans="1:11" x14ac:dyDescent="0.2">
      <c r="A274" t="s">
        <v>1619</v>
      </c>
      <c r="B274" s="7" t="s">
        <v>32</v>
      </c>
      <c r="C274" s="2" t="s">
        <v>226</v>
      </c>
      <c r="D274" t="s">
        <v>392</v>
      </c>
      <c r="E274" t="s">
        <v>1620</v>
      </c>
      <c r="F274" s="2" t="s">
        <v>1656</v>
      </c>
      <c r="G274" t="s">
        <v>1621</v>
      </c>
      <c r="H274" t="s">
        <v>136</v>
      </c>
      <c r="I274" s="7" t="s">
        <v>122</v>
      </c>
      <c r="J274" s="9">
        <v>1</v>
      </c>
      <c r="K274">
        <v>274</v>
      </c>
    </row>
    <row r="275" spans="1:11" x14ac:dyDescent="0.2">
      <c r="A275" t="s">
        <v>769</v>
      </c>
      <c r="B275" s="7" t="s">
        <v>32</v>
      </c>
      <c r="C275" s="3" t="s">
        <v>1718</v>
      </c>
      <c r="D275" t="s">
        <v>345</v>
      </c>
      <c r="E275" t="s">
        <v>770</v>
      </c>
      <c r="G275" t="s">
        <v>1293</v>
      </c>
      <c r="I275" s="7" t="s">
        <v>125</v>
      </c>
      <c r="J275" s="9" t="s">
        <v>125</v>
      </c>
      <c r="K275">
        <v>275</v>
      </c>
    </row>
    <row r="276" spans="1:11" x14ac:dyDescent="0.2">
      <c r="A276" t="s">
        <v>769</v>
      </c>
      <c r="B276" s="7" t="s">
        <v>1368</v>
      </c>
      <c r="C276" s="3" t="s">
        <v>1718</v>
      </c>
      <c r="D276" t="s">
        <v>379</v>
      </c>
      <c r="E276" t="s">
        <v>105</v>
      </c>
      <c r="G276" t="s">
        <v>1621</v>
      </c>
      <c r="I276" s="7" t="s">
        <v>125</v>
      </c>
      <c r="J276" s="9" t="s">
        <v>125</v>
      </c>
      <c r="K276">
        <v>276</v>
      </c>
    </row>
    <row r="277" spans="1:11" x14ac:dyDescent="0.2">
      <c r="A277" t="s">
        <v>771</v>
      </c>
      <c r="B277" s="7" t="s">
        <v>32</v>
      </c>
      <c r="C277" s="2" t="s">
        <v>1320</v>
      </c>
      <c r="D277" t="s">
        <v>389</v>
      </c>
      <c r="E277" t="s">
        <v>774</v>
      </c>
      <c r="F277" s="2" t="s">
        <v>551</v>
      </c>
      <c r="G277" t="s">
        <v>1293</v>
      </c>
      <c r="I277" s="7" t="s">
        <v>125</v>
      </c>
      <c r="J277" s="9" t="s">
        <v>125</v>
      </c>
      <c r="K277">
        <v>277</v>
      </c>
    </row>
    <row r="278" spans="1:11" x14ac:dyDescent="0.2">
      <c r="A278" t="s">
        <v>771</v>
      </c>
      <c r="B278" s="7" t="s">
        <v>32</v>
      </c>
      <c r="C278" s="2" t="s">
        <v>1320</v>
      </c>
      <c r="D278" t="s">
        <v>389</v>
      </c>
      <c r="E278" t="s">
        <v>775</v>
      </c>
      <c r="F278" t="s">
        <v>772</v>
      </c>
      <c r="G278" t="s">
        <v>1293</v>
      </c>
      <c r="I278" s="7" t="s">
        <v>125</v>
      </c>
      <c r="J278" s="9" t="s">
        <v>125</v>
      </c>
      <c r="K278">
        <v>278</v>
      </c>
    </row>
    <row r="279" spans="1:11" x14ac:dyDescent="0.2">
      <c r="A279" t="s">
        <v>771</v>
      </c>
      <c r="B279" s="7" t="s">
        <v>32</v>
      </c>
      <c r="C279" s="2" t="s">
        <v>1320</v>
      </c>
      <c r="D279" t="s">
        <v>389</v>
      </c>
      <c r="E279" t="s">
        <v>773</v>
      </c>
      <c r="F279" t="s">
        <v>699</v>
      </c>
      <c r="G279" t="s">
        <v>1293</v>
      </c>
      <c r="I279" s="7" t="s">
        <v>125</v>
      </c>
      <c r="J279" s="9" t="s">
        <v>125</v>
      </c>
      <c r="K279">
        <v>279</v>
      </c>
    </row>
    <row r="280" spans="1:11" x14ac:dyDescent="0.2">
      <c r="A280" t="s">
        <v>776</v>
      </c>
      <c r="B280" s="7" t="s">
        <v>1558</v>
      </c>
      <c r="C280" s="2" t="s">
        <v>1306</v>
      </c>
      <c r="D280" t="s">
        <v>345</v>
      </c>
      <c r="E280" t="s">
        <v>1659</v>
      </c>
      <c r="F280" s="2" t="s">
        <v>470</v>
      </c>
      <c r="G280" t="s">
        <v>1624</v>
      </c>
      <c r="H280" t="s">
        <v>143</v>
      </c>
      <c r="I280" s="7" t="s">
        <v>122</v>
      </c>
      <c r="J280" s="9">
        <v>1</v>
      </c>
      <c r="K280">
        <v>280</v>
      </c>
    </row>
    <row r="281" spans="1:11" x14ac:dyDescent="0.2">
      <c r="A281" t="s">
        <v>776</v>
      </c>
      <c r="B281" s="7" t="s">
        <v>1385</v>
      </c>
      <c r="C281" s="2" t="s">
        <v>1306</v>
      </c>
      <c r="D281" t="s">
        <v>345</v>
      </c>
      <c r="E281" t="s">
        <v>1659</v>
      </c>
      <c r="G281" t="s">
        <v>1621</v>
      </c>
      <c r="H281" t="s">
        <v>288</v>
      </c>
      <c r="I281" s="7" t="s">
        <v>122</v>
      </c>
      <c r="J281" s="8">
        <v>1</v>
      </c>
      <c r="K281">
        <v>281</v>
      </c>
    </row>
    <row r="282" spans="1:11" x14ac:dyDescent="0.2">
      <c r="A282" t="s">
        <v>777</v>
      </c>
      <c r="B282" s="7" t="s">
        <v>32</v>
      </c>
      <c r="C282" s="2" t="s">
        <v>1305</v>
      </c>
      <c r="D282" t="s">
        <v>345</v>
      </c>
      <c r="E282" t="s">
        <v>778</v>
      </c>
      <c r="G282" t="s">
        <v>1293</v>
      </c>
      <c r="I282" s="7" t="s">
        <v>125</v>
      </c>
      <c r="J282" s="9" t="s">
        <v>125</v>
      </c>
      <c r="K282">
        <v>282</v>
      </c>
    </row>
    <row r="283" spans="1:11" x14ac:dyDescent="0.2">
      <c r="A283" t="s">
        <v>779</v>
      </c>
      <c r="B283" s="7" t="s">
        <v>32</v>
      </c>
      <c r="C283" s="2" t="s">
        <v>1344</v>
      </c>
      <c r="D283" t="s">
        <v>345</v>
      </c>
      <c r="E283" t="s">
        <v>780</v>
      </c>
      <c r="F283" t="s">
        <v>343</v>
      </c>
      <c r="G283" t="s">
        <v>1624</v>
      </c>
      <c r="I283" s="7" t="s">
        <v>125</v>
      </c>
      <c r="J283" s="9" t="s">
        <v>125</v>
      </c>
      <c r="K283">
        <v>283</v>
      </c>
    </row>
    <row r="284" spans="1:11" x14ac:dyDescent="0.2">
      <c r="A284" t="s">
        <v>779</v>
      </c>
      <c r="B284" s="7" t="s">
        <v>32</v>
      </c>
      <c r="C284" s="2" t="s">
        <v>1344</v>
      </c>
      <c r="D284" t="s">
        <v>379</v>
      </c>
      <c r="E284" t="s">
        <v>82</v>
      </c>
      <c r="F284" t="s">
        <v>424</v>
      </c>
      <c r="G284" t="s">
        <v>1621</v>
      </c>
      <c r="I284" s="7" t="s">
        <v>125</v>
      </c>
      <c r="J284" s="9" t="s">
        <v>125</v>
      </c>
      <c r="K284">
        <v>284</v>
      </c>
    </row>
    <row r="285" spans="1:11" x14ac:dyDescent="0.2">
      <c r="A285" t="s">
        <v>1665</v>
      </c>
      <c r="B285" s="7" t="s">
        <v>32</v>
      </c>
      <c r="C285" s="2" t="s">
        <v>1300</v>
      </c>
      <c r="D285" t="s">
        <v>345</v>
      </c>
      <c r="E285" t="s">
        <v>1659</v>
      </c>
      <c r="F285" t="s">
        <v>466</v>
      </c>
      <c r="G285" t="s">
        <v>1621</v>
      </c>
      <c r="H285" t="s">
        <v>1666</v>
      </c>
      <c r="I285" s="7" t="s">
        <v>122</v>
      </c>
      <c r="J285" s="9">
        <v>2</v>
      </c>
      <c r="K285">
        <v>285</v>
      </c>
    </row>
    <row r="286" spans="1:11" x14ac:dyDescent="0.2">
      <c r="A286" t="s">
        <v>781</v>
      </c>
      <c r="B286" s="7" t="s">
        <v>32</v>
      </c>
      <c r="C286" s="2" t="s">
        <v>1298</v>
      </c>
      <c r="D286" t="s">
        <v>389</v>
      </c>
      <c r="E286" t="s">
        <v>782</v>
      </c>
      <c r="F286" s="2" t="s">
        <v>478</v>
      </c>
      <c r="G286" t="s">
        <v>1293</v>
      </c>
      <c r="I286" s="7" t="s">
        <v>125</v>
      </c>
      <c r="J286" s="9" t="s">
        <v>125</v>
      </c>
      <c r="K286">
        <v>286</v>
      </c>
    </row>
    <row r="287" spans="1:11" x14ac:dyDescent="0.2">
      <c r="A287" t="s">
        <v>783</v>
      </c>
      <c r="B287" s="7" t="s">
        <v>32</v>
      </c>
      <c r="C287" s="2" t="s">
        <v>218</v>
      </c>
      <c r="D287" t="s">
        <v>379</v>
      </c>
      <c r="E287" t="s">
        <v>784</v>
      </c>
      <c r="F287" s="2" t="s">
        <v>478</v>
      </c>
      <c r="G287" t="s">
        <v>1293</v>
      </c>
      <c r="I287" s="7" t="s">
        <v>125</v>
      </c>
      <c r="J287" s="9" t="s">
        <v>125</v>
      </c>
      <c r="K287">
        <v>287</v>
      </c>
    </row>
    <row r="288" spans="1:11" x14ac:dyDescent="0.2">
      <c r="A288" t="s">
        <v>785</v>
      </c>
      <c r="B288" s="7" t="s">
        <v>32</v>
      </c>
      <c r="C288" s="3" t="s">
        <v>1718</v>
      </c>
      <c r="D288" t="s">
        <v>345</v>
      </c>
      <c r="E288" t="s">
        <v>786</v>
      </c>
      <c r="F288" t="s">
        <v>414</v>
      </c>
      <c r="G288" t="s">
        <v>1293</v>
      </c>
      <c r="I288" s="7" t="s">
        <v>125</v>
      </c>
      <c r="J288" s="9" t="s">
        <v>125</v>
      </c>
      <c r="K288">
        <v>288</v>
      </c>
    </row>
    <row r="289" spans="1:11" x14ac:dyDescent="0.2">
      <c r="A289" t="s">
        <v>787</v>
      </c>
      <c r="B289" s="7" t="s">
        <v>32</v>
      </c>
      <c r="C289" s="2" t="s">
        <v>1327</v>
      </c>
      <c r="D289" t="s">
        <v>345</v>
      </c>
      <c r="E289" t="s">
        <v>788</v>
      </c>
      <c r="F289" t="s">
        <v>789</v>
      </c>
      <c r="G289" t="s">
        <v>1293</v>
      </c>
      <c r="I289" s="7" t="s">
        <v>125</v>
      </c>
      <c r="J289" s="9" t="s">
        <v>125</v>
      </c>
      <c r="K289">
        <v>289</v>
      </c>
    </row>
    <row r="290" spans="1:11" x14ac:dyDescent="0.2">
      <c r="A290" t="s">
        <v>790</v>
      </c>
      <c r="B290" s="7" t="s">
        <v>32</v>
      </c>
      <c r="C290" s="2" t="s">
        <v>219</v>
      </c>
      <c r="D290" t="s">
        <v>345</v>
      </c>
      <c r="E290" t="s">
        <v>791</v>
      </c>
      <c r="F290" t="s">
        <v>910</v>
      </c>
      <c r="G290" t="s">
        <v>1293</v>
      </c>
      <c r="I290" s="7" t="s">
        <v>125</v>
      </c>
      <c r="J290" s="9" t="s">
        <v>125</v>
      </c>
      <c r="K290">
        <v>290</v>
      </c>
    </row>
    <row r="291" spans="1:11" x14ac:dyDescent="0.2">
      <c r="A291" t="s">
        <v>793</v>
      </c>
      <c r="B291" s="7" t="s">
        <v>32</v>
      </c>
      <c r="C291" s="2" t="s">
        <v>929</v>
      </c>
      <c r="D291" t="s">
        <v>345</v>
      </c>
      <c r="E291" t="s">
        <v>1013</v>
      </c>
      <c r="F291" s="2" t="s">
        <v>794</v>
      </c>
      <c r="G291" t="s">
        <v>1624</v>
      </c>
      <c r="I291" s="7" t="s">
        <v>125</v>
      </c>
      <c r="J291" s="9" t="s">
        <v>125</v>
      </c>
      <c r="K291">
        <v>291</v>
      </c>
    </row>
    <row r="292" spans="1:11" x14ac:dyDescent="0.2">
      <c r="A292" s="17" t="s">
        <v>93</v>
      </c>
      <c r="B292" s="7" t="s">
        <v>94</v>
      </c>
      <c r="C292" s="3" t="s">
        <v>1718</v>
      </c>
      <c r="D292" t="s">
        <v>379</v>
      </c>
      <c r="E292" t="s">
        <v>1057</v>
      </c>
      <c r="F292" t="s">
        <v>681</v>
      </c>
      <c r="G292" t="s">
        <v>1621</v>
      </c>
      <c r="I292" s="7" t="s">
        <v>125</v>
      </c>
      <c r="J292" s="9" t="s">
        <v>125</v>
      </c>
      <c r="K292">
        <v>292</v>
      </c>
    </row>
    <row r="293" spans="1:11" x14ac:dyDescent="0.2">
      <c r="A293" s="17" t="s">
        <v>93</v>
      </c>
      <c r="B293" s="7" t="s">
        <v>94</v>
      </c>
      <c r="C293" s="3" t="s">
        <v>1718</v>
      </c>
      <c r="D293" t="s">
        <v>379</v>
      </c>
      <c r="E293" t="s">
        <v>1659</v>
      </c>
      <c r="F293" t="s">
        <v>376</v>
      </c>
      <c r="G293" t="s">
        <v>1621</v>
      </c>
      <c r="H293" t="s">
        <v>182</v>
      </c>
      <c r="I293" s="7" t="s">
        <v>125</v>
      </c>
      <c r="J293" s="9" t="s">
        <v>125</v>
      </c>
      <c r="K293">
        <v>293</v>
      </c>
    </row>
    <row r="294" spans="1:11" x14ac:dyDescent="0.2">
      <c r="A294" t="s">
        <v>795</v>
      </c>
      <c r="B294" s="7" t="s">
        <v>32</v>
      </c>
      <c r="C294" s="3" t="s">
        <v>1718</v>
      </c>
      <c r="D294" t="s">
        <v>347</v>
      </c>
      <c r="E294" t="s">
        <v>796</v>
      </c>
      <c r="F294" t="s">
        <v>493</v>
      </c>
      <c r="G294" t="s">
        <v>1293</v>
      </c>
      <c r="I294" s="7" t="s">
        <v>125</v>
      </c>
      <c r="J294" s="9" t="s">
        <v>125</v>
      </c>
      <c r="K294">
        <v>294</v>
      </c>
    </row>
    <row r="295" spans="1:11" x14ac:dyDescent="0.2">
      <c r="A295" t="s">
        <v>797</v>
      </c>
      <c r="B295" s="7" t="s">
        <v>32</v>
      </c>
      <c r="C295" s="2" t="s">
        <v>1349</v>
      </c>
      <c r="D295" t="s">
        <v>337</v>
      </c>
      <c r="E295" t="s">
        <v>174</v>
      </c>
      <c r="F295" t="s">
        <v>798</v>
      </c>
      <c r="G295" t="s">
        <v>1293</v>
      </c>
      <c r="I295" s="7" t="s">
        <v>125</v>
      </c>
      <c r="J295" s="9" t="s">
        <v>125</v>
      </c>
      <c r="K295">
        <v>295</v>
      </c>
    </row>
    <row r="296" spans="1:11" x14ac:dyDescent="0.2">
      <c r="A296" t="s">
        <v>799</v>
      </c>
      <c r="B296" s="7" t="s">
        <v>32</v>
      </c>
      <c r="C296" s="2" t="s">
        <v>1353</v>
      </c>
      <c r="D296" t="s">
        <v>345</v>
      </c>
      <c r="E296" t="s">
        <v>800</v>
      </c>
      <c r="F296" t="s">
        <v>596</v>
      </c>
      <c r="G296" t="s">
        <v>1624</v>
      </c>
      <c r="I296" s="7" t="s">
        <v>125</v>
      </c>
      <c r="J296" s="9" t="s">
        <v>125</v>
      </c>
      <c r="K296">
        <v>296</v>
      </c>
    </row>
    <row r="297" spans="1:11" x14ac:dyDescent="0.2">
      <c r="A297" t="s">
        <v>801</v>
      </c>
      <c r="B297" s="7" t="s">
        <v>32</v>
      </c>
      <c r="C297" s="3" t="s">
        <v>1718</v>
      </c>
      <c r="D297" t="s">
        <v>337</v>
      </c>
      <c r="E297" t="s">
        <v>802</v>
      </c>
      <c r="G297" t="s">
        <v>1293</v>
      </c>
      <c r="I297" s="7" t="s">
        <v>125</v>
      </c>
      <c r="J297" s="9" t="s">
        <v>125</v>
      </c>
      <c r="K297">
        <v>297</v>
      </c>
    </row>
    <row r="298" spans="1:11" x14ac:dyDescent="0.2">
      <c r="A298" t="s">
        <v>803</v>
      </c>
      <c r="B298" s="7" t="s">
        <v>32</v>
      </c>
      <c r="C298" s="2" t="s">
        <v>1333</v>
      </c>
      <c r="D298" t="s">
        <v>389</v>
      </c>
      <c r="E298" t="s">
        <v>804</v>
      </c>
      <c r="F298" t="s">
        <v>805</v>
      </c>
      <c r="G298" t="s">
        <v>1293</v>
      </c>
      <c r="I298" s="7" t="s">
        <v>125</v>
      </c>
      <c r="J298" s="9" t="s">
        <v>125</v>
      </c>
      <c r="K298">
        <v>298</v>
      </c>
    </row>
    <row r="299" spans="1:11" x14ac:dyDescent="0.2">
      <c r="A299" t="s">
        <v>803</v>
      </c>
      <c r="B299" s="7" t="s">
        <v>32</v>
      </c>
      <c r="C299" s="2" t="s">
        <v>1333</v>
      </c>
      <c r="D299" t="s">
        <v>389</v>
      </c>
      <c r="E299" t="s">
        <v>1659</v>
      </c>
      <c r="F299" t="s">
        <v>806</v>
      </c>
      <c r="G299" t="s">
        <v>1293</v>
      </c>
      <c r="I299" s="7" t="s">
        <v>125</v>
      </c>
      <c r="J299" s="9" t="s">
        <v>125</v>
      </c>
      <c r="K299">
        <v>299</v>
      </c>
    </row>
    <row r="300" spans="1:11" x14ac:dyDescent="0.2">
      <c r="A300" t="s">
        <v>807</v>
      </c>
      <c r="B300" s="7" t="s">
        <v>32</v>
      </c>
      <c r="C300" s="2" t="s">
        <v>436</v>
      </c>
      <c r="D300" t="s">
        <v>389</v>
      </c>
      <c r="E300" t="s">
        <v>808</v>
      </c>
      <c r="F300" t="s">
        <v>343</v>
      </c>
      <c r="G300" t="s">
        <v>1293</v>
      </c>
      <c r="I300" s="7" t="s">
        <v>125</v>
      </c>
      <c r="J300" s="9" t="s">
        <v>125</v>
      </c>
      <c r="K300">
        <v>300</v>
      </c>
    </row>
    <row r="301" spans="1:11" x14ac:dyDescent="0.2">
      <c r="A301" t="s">
        <v>807</v>
      </c>
      <c r="B301" s="7" t="s">
        <v>15</v>
      </c>
      <c r="C301" s="2" t="s">
        <v>436</v>
      </c>
      <c r="D301" t="s">
        <v>389</v>
      </c>
      <c r="E301" t="s">
        <v>1659</v>
      </c>
      <c r="F301" t="s">
        <v>538</v>
      </c>
      <c r="G301" t="s">
        <v>1293</v>
      </c>
      <c r="I301" s="7" t="s">
        <v>125</v>
      </c>
      <c r="J301" s="9" t="s">
        <v>125</v>
      </c>
      <c r="K301">
        <v>301</v>
      </c>
    </row>
    <row r="302" spans="1:11" x14ac:dyDescent="0.2">
      <c r="A302" t="s">
        <v>809</v>
      </c>
      <c r="B302" s="7" t="s">
        <v>32</v>
      </c>
      <c r="C302" s="2" t="s">
        <v>220</v>
      </c>
      <c r="D302" t="s">
        <v>810</v>
      </c>
      <c r="E302" t="s">
        <v>811</v>
      </c>
      <c r="F302" t="s">
        <v>400</v>
      </c>
      <c r="G302" t="s">
        <v>1293</v>
      </c>
      <c r="I302" s="7" t="s">
        <v>125</v>
      </c>
      <c r="J302" s="9" t="s">
        <v>125</v>
      </c>
      <c r="K302">
        <v>302</v>
      </c>
    </row>
    <row r="303" spans="1:11" x14ac:dyDescent="0.2">
      <c r="A303" t="s">
        <v>812</v>
      </c>
      <c r="B303" s="7" t="s">
        <v>32</v>
      </c>
      <c r="C303" s="2" t="s">
        <v>1321</v>
      </c>
      <c r="D303" t="s">
        <v>474</v>
      </c>
      <c r="E303" t="s">
        <v>813</v>
      </c>
      <c r="G303" t="s">
        <v>1293</v>
      </c>
      <c r="I303" s="7" t="s">
        <v>125</v>
      </c>
      <c r="J303" s="9" t="s">
        <v>125</v>
      </c>
      <c r="K303">
        <v>303</v>
      </c>
    </row>
    <row r="304" spans="1:11" x14ac:dyDescent="0.2">
      <c r="A304" t="s">
        <v>814</v>
      </c>
      <c r="B304" s="7" t="s">
        <v>32</v>
      </c>
      <c r="C304" s="2" t="s">
        <v>1305</v>
      </c>
      <c r="D304" t="s">
        <v>347</v>
      </c>
      <c r="E304" t="s">
        <v>815</v>
      </c>
      <c r="F304" t="s">
        <v>816</v>
      </c>
      <c r="G304" t="s">
        <v>1293</v>
      </c>
      <c r="I304" s="7" t="s">
        <v>125</v>
      </c>
      <c r="J304" s="9" t="s">
        <v>125</v>
      </c>
      <c r="K304">
        <v>304</v>
      </c>
    </row>
    <row r="305" spans="1:11" x14ac:dyDescent="0.2">
      <c r="A305" t="s">
        <v>817</v>
      </c>
      <c r="B305" s="7" t="s">
        <v>32</v>
      </c>
      <c r="C305" s="2" t="s">
        <v>1345</v>
      </c>
      <c r="D305" t="s">
        <v>345</v>
      </c>
      <c r="E305" t="s">
        <v>818</v>
      </c>
      <c r="F305" t="s">
        <v>343</v>
      </c>
      <c r="G305" t="s">
        <v>1293</v>
      </c>
      <c r="I305" s="7" t="s">
        <v>125</v>
      </c>
      <c r="J305" s="9" t="s">
        <v>125</v>
      </c>
      <c r="K305">
        <v>305</v>
      </c>
    </row>
    <row r="306" spans="1:11" x14ac:dyDescent="0.2">
      <c r="A306" t="s">
        <v>817</v>
      </c>
      <c r="B306" s="7" t="s">
        <v>142</v>
      </c>
      <c r="C306" s="2" t="s">
        <v>1345</v>
      </c>
      <c r="D306" t="s">
        <v>1345</v>
      </c>
      <c r="F306" t="s">
        <v>343</v>
      </c>
      <c r="G306" t="s">
        <v>1621</v>
      </c>
      <c r="H306" t="s">
        <v>163</v>
      </c>
      <c r="I306" s="10" t="s">
        <v>122</v>
      </c>
      <c r="J306" s="8">
        <v>2</v>
      </c>
      <c r="K306">
        <v>306</v>
      </c>
    </row>
    <row r="307" spans="1:11" x14ac:dyDescent="0.2">
      <c r="A307" t="s">
        <v>819</v>
      </c>
      <c r="B307" s="7" t="s">
        <v>32</v>
      </c>
      <c r="C307" s="2" t="s">
        <v>1644</v>
      </c>
      <c r="D307" t="s">
        <v>345</v>
      </c>
      <c r="E307" t="s">
        <v>821</v>
      </c>
      <c r="F307" t="s">
        <v>493</v>
      </c>
      <c r="G307" t="s">
        <v>1624</v>
      </c>
      <c r="H307" t="s">
        <v>1646</v>
      </c>
      <c r="I307" s="7" t="s">
        <v>122</v>
      </c>
      <c r="J307" s="9">
        <v>1</v>
      </c>
      <c r="K307">
        <v>307</v>
      </c>
    </row>
    <row r="308" spans="1:11" x14ac:dyDescent="0.2">
      <c r="A308" t="s">
        <v>819</v>
      </c>
      <c r="B308" s="7" t="s">
        <v>32</v>
      </c>
      <c r="C308" s="2" t="s">
        <v>1644</v>
      </c>
      <c r="D308" t="s">
        <v>345</v>
      </c>
      <c r="E308" t="s">
        <v>1645</v>
      </c>
      <c r="F308" t="s">
        <v>372</v>
      </c>
      <c r="G308" t="s">
        <v>1621</v>
      </c>
      <c r="H308" t="s">
        <v>133</v>
      </c>
      <c r="I308" s="7" t="s">
        <v>122</v>
      </c>
      <c r="J308" s="9">
        <v>1</v>
      </c>
      <c r="K308">
        <v>308</v>
      </c>
    </row>
    <row r="309" spans="1:11" x14ac:dyDescent="0.2">
      <c r="A309" t="s">
        <v>820</v>
      </c>
      <c r="B309" s="7" t="s">
        <v>32</v>
      </c>
      <c r="C309" s="2" t="s">
        <v>1297</v>
      </c>
      <c r="D309" t="s">
        <v>347</v>
      </c>
      <c r="E309" t="s">
        <v>435</v>
      </c>
      <c r="F309" t="s">
        <v>343</v>
      </c>
      <c r="G309" t="s">
        <v>1293</v>
      </c>
      <c r="I309" s="7" t="s">
        <v>125</v>
      </c>
      <c r="J309" s="9" t="s">
        <v>125</v>
      </c>
      <c r="K309">
        <v>309</v>
      </c>
    </row>
    <row r="310" spans="1:11" x14ac:dyDescent="0.2">
      <c r="A310" t="s">
        <v>822</v>
      </c>
      <c r="B310" s="7" t="s">
        <v>32</v>
      </c>
      <c r="C310" s="2" t="s">
        <v>221</v>
      </c>
      <c r="D310" t="s">
        <v>366</v>
      </c>
      <c r="E310" t="s">
        <v>823</v>
      </c>
      <c r="F310" t="s">
        <v>824</v>
      </c>
      <c r="G310" t="s">
        <v>1293</v>
      </c>
      <c r="I310" s="7" t="s">
        <v>125</v>
      </c>
      <c r="J310" s="9" t="s">
        <v>125</v>
      </c>
      <c r="K310">
        <v>310</v>
      </c>
    </row>
    <row r="311" spans="1:11" x14ac:dyDescent="0.2">
      <c r="A311" t="s">
        <v>1663</v>
      </c>
      <c r="B311" s="7" t="s">
        <v>32</v>
      </c>
      <c r="C311" s="2" t="s">
        <v>1300</v>
      </c>
      <c r="D311" t="s">
        <v>345</v>
      </c>
      <c r="E311" t="s">
        <v>1659</v>
      </c>
      <c r="F311" t="s">
        <v>466</v>
      </c>
      <c r="G311" t="s">
        <v>1621</v>
      </c>
      <c r="H311" t="s">
        <v>1666</v>
      </c>
      <c r="I311" s="7" t="s">
        <v>122</v>
      </c>
      <c r="J311" s="9">
        <v>2</v>
      </c>
      <c r="K311">
        <v>311</v>
      </c>
    </row>
    <row r="312" spans="1:11" x14ac:dyDescent="0.2">
      <c r="A312" s="17" t="s">
        <v>1507</v>
      </c>
      <c r="B312" s="7" t="s">
        <v>16</v>
      </c>
      <c r="C312" s="2" t="s">
        <v>1300</v>
      </c>
      <c r="D312" t="s">
        <v>345</v>
      </c>
      <c r="E312" t="s">
        <v>1659</v>
      </c>
      <c r="F312" t="s">
        <v>466</v>
      </c>
      <c r="G312" t="s">
        <v>1621</v>
      </c>
      <c r="H312" t="s">
        <v>1666</v>
      </c>
      <c r="I312" s="7" t="s">
        <v>122</v>
      </c>
      <c r="J312" s="9">
        <v>2</v>
      </c>
      <c r="K312">
        <v>312</v>
      </c>
    </row>
    <row r="313" spans="1:11" x14ac:dyDescent="0.2">
      <c r="A313" t="s">
        <v>825</v>
      </c>
      <c r="B313" s="7" t="s">
        <v>32</v>
      </c>
      <c r="C313" s="2" t="s">
        <v>378</v>
      </c>
      <c r="D313" t="s">
        <v>345</v>
      </c>
      <c r="E313" t="s">
        <v>35</v>
      </c>
      <c r="F313" s="3" t="s">
        <v>167</v>
      </c>
      <c r="G313" t="s">
        <v>1624</v>
      </c>
      <c r="H313" t="s">
        <v>169</v>
      </c>
      <c r="I313" s="7" t="s">
        <v>123</v>
      </c>
      <c r="J313" s="9">
        <v>4</v>
      </c>
      <c r="K313">
        <v>313</v>
      </c>
    </row>
    <row r="314" spans="1:11" x14ac:dyDescent="0.2">
      <c r="A314" t="s">
        <v>826</v>
      </c>
      <c r="B314" s="7" t="s">
        <v>32</v>
      </c>
      <c r="C314" s="2" t="s">
        <v>355</v>
      </c>
      <c r="D314" t="s">
        <v>345</v>
      </c>
      <c r="E314" t="s">
        <v>827</v>
      </c>
      <c r="F314" t="s">
        <v>376</v>
      </c>
      <c r="G314" t="s">
        <v>1624</v>
      </c>
      <c r="H314" t="s">
        <v>136</v>
      </c>
      <c r="I314" s="7" t="s">
        <v>123</v>
      </c>
      <c r="J314" s="9">
        <v>2</v>
      </c>
      <c r="K314">
        <v>314</v>
      </c>
    </row>
    <row r="315" spans="1:11" x14ac:dyDescent="0.2">
      <c r="A315" t="s">
        <v>826</v>
      </c>
      <c r="B315" s="7" t="s">
        <v>32</v>
      </c>
      <c r="C315" s="2" t="s">
        <v>355</v>
      </c>
      <c r="D315" t="s">
        <v>345</v>
      </c>
      <c r="E315" t="s">
        <v>829</v>
      </c>
      <c r="F315" t="s">
        <v>359</v>
      </c>
      <c r="G315" t="s">
        <v>1293</v>
      </c>
      <c r="I315" s="7" t="s">
        <v>125</v>
      </c>
      <c r="J315" s="9" t="s">
        <v>125</v>
      </c>
      <c r="K315">
        <v>315</v>
      </c>
    </row>
    <row r="316" spans="1:11" x14ac:dyDescent="0.2">
      <c r="A316" t="s">
        <v>826</v>
      </c>
      <c r="B316" s="7" t="s">
        <v>32</v>
      </c>
      <c r="C316" s="2" t="s">
        <v>355</v>
      </c>
      <c r="D316" t="s">
        <v>345</v>
      </c>
      <c r="E316" t="s">
        <v>828</v>
      </c>
      <c r="F316" t="s">
        <v>256</v>
      </c>
      <c r="G316" t="s">
        <v>1662</v>
      </c>
      <c r="H316" t="s">
        <v>154</v>
      </c>
      <c r="I316" s="7" t="s">
        <v>125</v>
      </c>
      <c r="J316" s="9" t="s">
        <v>125</v>
      </c>
      <c r="K316">
        <v>316</v>
      </c>
    </row>
    <row r="317" spans="1:11" x14ac:dyDescent="0.2">
      <c r="A317" t="s">
        <v>830</v>
      </c>
      <c r="B317" s="7" t="s">
        <v>32</v>
      </c>
      <c r="C317" s="2" t="s">
        <v>355</v>
      </c>
      <c r="D317" t="s">
        <v>345</v>
      </c>
      <c r="E317" t="s">
        <v>1114</v>
      </c>
      <c r="G317" t="s">
        <v>1293</v>
      </c>
      <c r="H317" t="s">
        <v>1657</v>
      </c>
      <c r="I317" s="7" t="s">
        <v>122</v>
      </c>
      <c r="J317" s="9">
        <v>1</v>
      </c>
      <c r="K317">
        <v>317</v>
      </c>
    </row>
    <row r="318" spans="1:11" x14ac:dyDescent="0.2">
      <c r="A318" t="s">
        <v>831</v>
      </c>
      <c r="B318" s="7" t="s">
        <v>32</v>
      </c>
      <c r="C318" s="3" t="s">
        <v>533</v>
      </c>
      <c r="D318" t="s">
        <v>379</v>
      </c>
      <c r="E318" t="s">
        <v>1628</v>
      </c>
      <c r="F318" s="2" t="s">
        <v>242</v>
      </c>
      <c r="G318" t="s">
        <v>1624</v>
      </c>
      <c r="H318" t="s">
        <v>271</v>
      </c>
      <c r="I318" s="7" t="s">
        <v>122</v>
      </c>
      <c r="J318" s="9">
        <v>2</v>
      </c>
      <c r="K318">
        <v>318</v>
      </c>
    </row>
    <row r="319" spans="1:11" x14ac:dyDescent="0.2">
      <c r="A319" t="s">
        <v>831</v>
      </c>
      <c r="B319" s="13" t="s">
        <v>248</v>
      </c>
      <c r="C319" s="3" t="s">
        <v>533</v>
      </c>
      <c r="D319" t="s">
        <v>379</v>
      </c>
      <c r="E319" t="s">
        <v>1628</v>
      </c>
      <c r="F319" s="2" t="s">
        <v>242</v>
      </c>
      <c r="G319" t="s">
        <v>244</v>
      </c>
      <c r="H319" t="s">
        <v>271</v>
      </c>
      <c r="I319" s="7" t="s">
        <v>123</v>
      </c>
      <c r="J319" s="9">
        <v>4</v>
      </c>
      <c r="K319">
        <v>319</v>
      </c>
    </row>
    <row r="320" spans="1:11" x14ac:dyDescent="0.2">
      <c r="A320" t="s">
        <v>832</v>
      </c>
      <c r="B320" s="7" t="s">
        <v>32</v>
      </c>
      <c r="C320" s="2" t="s">
        <v>692</v>
      </c>
      <c r="D320" t="s">
        <v>379</v>
      </c>
      <c r="E320" t="s">
        <v>1659</v>
      </c>
      <c r="F320" t="s">
        <v>493</v>
      </c>
      <c r="G320" t="s">
        <v>1293</v>
      </c>
      <c r="I320" s="7" t="s">
        <v>125</v>
      </c>
      <c r="J320" s="9" t="s">
        <v>125</v>
      </c>
      <c r="K320">
        <v>320</v>
      </c>
    </row>
    <row r="321" spans="1:11" x14ac:dyDescent="0.2">
      <c r="A321" t="s">
        <v>833</v>
      </c>
      <c r="B321" s="7" t="s">
        <v>32</v>
      </c>
      <c r="C321" s="3" t="s">
        <v>377</v>
      </c>
      <c r="D321" t="s">
        <v>345</v>
      </c>
      <c r="E321" t="s">
        <v>834</v>
      </c>
      <c r="F321" t="s">
        <v>359</v>
      </c>
      <c r="G321" t="s">
        <v>1293</v>
      </c>
      <c r="I321" s="7" t="s">
        <v>125</v>
      </c>
      <c r="J321" s="9" t="s">
        <v>125</v>
      </c>
      <c r="K321">
        <v>321</v>
      </c>
    </row>
    <row r="322" spans="1:11" x14ac:dyDescent="0.2">
      <c r="A322" t="s">
        <v>833</v>
      </c>
      <c r="B322" s="7" t="s">
        <v>32</v>
      </c>
      <c r="C322" s="3" t="s">
        <v>377</v>
      </c>
      <c r="D322" t="s">
        <v>345</v>
      </c>
      <c r="E322" t="s">
        <v>837</v>
      </c>
      <c r="G322" t="s">
        <v>1293</v>
      </c>
      <c r="I322" s="7" t="s">
        <v>125</v>
      </c>
      <c r="J322" s="9" t="s">
        <v>125</v>
      </c>
      <c r="K322">
        <v>322</v>
      </c>
    </row>
    <row r="323" spans="1:11" x14ac:dyDescent="0.2">
      <c r="A323" t="s">
        <v>835</v>
      </c>
      <c r="B323" s="7" t="s">
        <v>32</v>
      </c>
      <c r="C323" s="2" t="s">
        <v>1298</v>
      </c>
      <c r="D323" t="s">
        <v>345</v>
      </c>
      <c r="E323" t="s">
        <v>836</v>
      </c>
      <c r="F323" t="s">
        <v>838</v>
      </c>
      <c r="G323" t="s">
        <v>1293</v>
      </c>
      <c r="I323" s="7" t="s">
        <v>125</v>
      </c>
      <c r="J323" s="9" t="s">
        <v>125</v>
      </c>
      <c r="K323">
        <v>323</v>
      </c>
    </row>
    <row r="324" spans="1:11" x14ac:dyDescent="0.2">
      <c r="A324" t="s">
        <v>839</v>
      </c>
      <c r="B324" s="7" t="s">
        <v>32</v>
      </c>
      <c r="C324" s="2" t="s">
        <v>1345</v>
      </c>
      <c r="D324" t="s">
        <v>379</v>
      </c>
      <c r="E324" t="s">
        <v>840</v>
      </c>
      <c r="F324" t="s">
        <v>343</v>
      </c>
      <c r="G324" t="s">
        <v>1293</v>
      </c>
      <c r="I324" s="7" t="s">
        <v>125</v>
      </c>
      <c r="J324" s="9" t="s">
        <v>125</v>
      </c>
      <c r="K324">
        <v>324</v>
      </c>
    </row>
    <row r="325" spans="1:11" x14ac:dyDescent="0.2">
      <c r="A325" s="17" t="s">
        <v>841</v>
      </c>
      <c r="B325" s="7" t="s">
        <v>32</v>
      </c>
      <c r="C325" s="2" t="s">
        <v>57</v>
      </c>
      <c r="D325" t="s">
        <v>474</v>
      </c>
      <c r="E325" t="s">
        <v>842</v>
      </c>
      <c r="F325" t="s">
        <v>843</v>
      </c>
      <c r="G325" t="s">
        <v>1293</v>
      </c>
      <c r="I325" s="7" t="s">
        <v>125</v>
      </c>
      <c r="J325" s="9" t="s">
        <v>125</v>
      </c>
      <c r="K325">
        <v>325</v>
      </c>
    </row>
    <row r="326" spans="1:11" x14ac:dyDescent="0.2">
      <c r="A326" t="s">
        <v>844</v>
      </c>
      <c r="B326" s="7" t="s">
        <v>32</v>
      </c>
      <c r="C326" s="3" t="s">
        <v>377</v>
      </c>
      <c r="D326" t="s">
        <v>756</v>
      </c>
      <c r="E326" t="s">
        <v>99</v>
      </c>
      <c r="F326" t="s">
        <v>681</v>
      </c>
      <c r="G326" t="s">
        <v>1621</v>
      </c>
      <c r="H326" t="s">
        <v>1652</v>
      </c>
      <c r="I326" s="7" t="s">
        <v>121</v>
      </c>
      <c r="J326" s="9">
        <v>8</v>
      </c>
      <c r="K326">
        <v>326</v>
      </c>
    </row>
    <row r="327" spans="1:11" x14ac:dyDescent="0.2">
      <c r="A327" t="s">
        <v>844</v>
      </c>
      <c r="B327" s="7" t="s">
        <v>32</v>
      </c>
      <c r="C327" s="3" t="s">
        <v>377</v>
      </c>
      <c r="D327" t="s">
        <v>756</v>
      </c>
      <c r="E327" t="s">
        <v>845</v>
      </c>
      <c r="F327" t="s">
        <v>424</v>
      </c>
      <c r="G327" t="s">
        <v>1293</v>
      </c>
      <c r="I327" s="7" t="s">
        <v>125</v>
      </c>
      <c r="J327" s="9" t="s">
        <v>125</v>
      </c>
      <c r="K327">
        <v>327</v>
      </c>
    </row>
    <row r="328" spans="1:11" x14ac:dyDescent="0.2">
      <c r="A328" t="s">
        <v>846</v>
      </c>
      <c r="B328" s="7" t="s">
        <v>32</v>
      </c>
      <c r="C328" s="2" t="s">
        <v>282</v>
      </c>
      <c r="D328" t="s">
        <v>474</v>
      </c>
      <c r="E328" t="s">
        <v>427</v>
      </c>
      <c r="F328" t="s">
        <v>343</v>
      </c>
      <c r="G328" t="s">
        <v>1293</v>
      </c>
      <c r="I328" s="7" t="s">
        <v>125</v>
      </c>
      <c r="J328" s="9" t="s">
        <v>125</v>
      </c>
      <c r="K328">
        <v>328</v>
      </c>
    </row>
    <row r="329" spans="1:11" x14ac:dyDescent="0.2">
      <c r="A329" t="s">
        <v>847</v>
      </c>
      <c r="B329" s="7" t="s">
        <v>32</v>
      </c>
      <c r="C329" s="2" t="s">
        <v>220</v>
      </c>
      <c r="D329" t="s">
        <v>337</v>
      </c>
      <c r="E329" t="s">
        <v>1659</v>
      </c>
      <c r="F329" t="s">
        <v>400</v>
      </c>
      <c r="G329" t="s">
        <v>1293</v>
      </c>
      <c r="I329" s="7" t="s">
        <v>125</v>
      </c>
      <c r="J329" s="9" t="s">
        <v>125</v>
      </c>
      <c r="K329">
        <v>329</v>
      </c>
    </row>
    <row r="330" spans="1:11" x14ac:dyDescent="0.2">
      <c r="A330" t="s">
        <v>848</v>
      </c>
      <c r="B330" s="7" t="s">
        <v>32</v>
      </c>
      <c r="C330" s="2" t="s">
        <v>355</v>
      </c>
      <c r="D330" t="s">
        <v>345</v>
      </c>
      <c r="E330" t="s">
        <v>1352</v>
      </c>
      <c r="F330" s="2" t="s">
        <v>1656</v>
      </c>
      <c r="G330" t="s">
        <v>1293</v>
      </c>
      <c r="H330" t="s">
        <v>257</v>
      </c>
      <c r="I330" s="7" t="s">
        <v>122</v>
      </c>
      <c r="J330" s="9">
        <v>2</v>
      </c>
      <c r="K330">
        <v>330</v>
      </c>
    </row>
    <row r="331" spans="1:11" x14ac:dyDescent="0.2">
      <c r="A331" t="s">
        <v>1664</v>
      </c>
      <c r="B331" s="7" t="s">
        <v>32</v>
      </c>
      <c r="C331" s="2" t="s">
        <v>1300</v>
      </c>
      <c r="D331" t="s">
        <v>345</v>
      </c>
      <c r="E331" t="s">
        <v>1659</v>
      </c>
      <c r="F331" t="s">
        <v>466</v>
      </c>
      <c r="G331" t="s">
        <v>1621</v>
      </c>
      <c r="H331" t="s">
        <v>1666</v>
      </c>
      <c r="I331" s="7" t="s">
        <v>122</v>
      </c>
      <c r="J331" s="9">
        <v>2</v>
      </c>
      <c r="K331">
        <v>331</v>
      </c>
    </row>
    <row r="332" spans="1:11" x14ac:dyDescent="0.2">
      <c r="A332" t="s">
        <v>849</v>
      </c>
      <c r="B332" s="7" t="s">
        <v>32</v>
      </c>
      <c r="C332" s="2" t="s">
        <v>1054</v>
      </c>
      <c r="D332" t="s">
        <v>345</v>
      </c>
      <c r="E332" t="s">
        <v>293</v>
      </c>
      <c r="F332" s="2" t="s">
        <v>491</v>
      </c>
      <c r="G332" t="s">
        <v>1624</v>
      </c>
      <c r="H332" t="s">
        <v>296</v>
      </c>
      <c r="I332" s="7" t="s">
        <v>121</v>
      </c>
      <c r="J332" s="9">
        <v>4</v>
      </c>
      <c r="K332">
        <v>332</v>
      </c>
    </row>
    <row r="333" spans="1:11" x14ac:dyDescent="0.2">
      <c r="A333" t="s">
        <v>850</v>
      </c>
      <c r="B333" s="7" t="s">
        <v>32</v>
      </c>
      <c r="C333" s="2" t="s">
        <v>1305</v>
      </c>
      <c r="D333" t="s">
        <v>345</v>
      </c>
      <c r="E333" t="s">
        <v>851</v>
      </c>
      <c r="F333" t="s">
        <v>116</v>
      </c>
      <c r="G333" t="s">
        <v>1624</v>
      </c>
      <c r="I333" s="7" t="s">
        <v>125</v>
      </c>
      <c r="J333" s="9" t="s">
        <v>125</v>
      </c>
      <c r="K333">
        <v>333</v>
      </c>
    </row>
    <row r="334" spans="1:11" x14ac:dyDescent="0.2">
      <c r="A334" t="s">
        <v>850</v>
      </c>
      <c r="B334" s="7" t="s">
        <v>32</v>
      </c>
      <c r="C334" s="2" t="s">
        <v>1305</v>
      </c>
      <c r="D334" t="s">
        <v>345</v>
      </c>
      <c r="E334" t="s">
        <v>1659</v>
      </c>
      <c r="F334" t="s">
        <v>359</v>
      </c>
      <c r="G334" t="s">
        <v>1293</v>
      </c>
      <c r="I334" s="7" t="s">
        <v>125</v>
      </c>
      <c r="J334" s="9" t="s">
        <v>125</v>
      </c>
      <c r="K334">
        <v>334</v>
      </c>
    </row>
    <row r="335" spans="1:11" x14ac:dyDescent="0.2">
      <c r="A335" t="s">
        <v>850</v>
      </c>
      <c r="B335" s="7" t="s">
        <v>32</v>
      </c>
      <c r="C335" s="2" t="s">
        <v>1305</v>
      </c>
      <c r="D335" t="s">
        <v>345</v>
      </c>
      <c r="E335" t="s">
        <v>1659</v>
      </c>
      <c r="F335" t="s">
        <v>852</v>
      </c>
      <c r="G335" t="s">
        <v>1293</v>
      </c>
      <c r="I335" s="7" t="s">
        <v>125</v>
      </c>
      <c r="J335" s="9" t="s">
        <v>125</v>
      </c>
      <c r="K335">
        <v>335</v>
      </c>
    </row>
    <row r="336" spans="1:11" x14ac:dyDescent="0.2">
      <c r="A336" t="s">
        <v>850</v>
      </c>
      <c r="B336" s="7" t="s">
        <v>32</v>
      </c>
      <c r="C336" s="2" t="s">
        <v>1305</v>
      </c>
      <c r="D336" t="s">
        <v>345</v>
      </c>
      <c r="E336" t="s">
        <v>1659</v>
      </c>
      <c r="F336" t="s">
        <v>343</v>
      </c>
      <c r="G336" t="s">
        <v>1621</v>
      </c>
      <c r="I336" s="7" t="s">
        <v>125</v>
      </c>
      <c r="J336" s="9" t="s">
        <v>125</v>
      </c>
      <c r="K336">
        <v>336</v>
      </c>
    </row>
    <row r="337" spans="1:11" x14ac:dyDescent="0.2">
      <c r="A337" t="s">
        <v>850</v>
      </c>
      <c r="B337" s="7" t="s">
        <v>32</v>
      </c>
      <c r="C337" s="2" t="s">
        <v>1305</v>
      </c>
      <c r="D337" t="s">
        <v>345</v>
      </c>
      <c r="E337" t="s">
        <v>1659</v>
      </c>
      <c r="F337" t="s">
        <v>117</v>
      </c>
      <c r="G337" t="s">
        <v>1621</v>
      </c>
      <c r="I337" s="7" t="s">
        <v>125</v>
      </c>
      <c r="J337" s="9" t="s">
        <v>125</v>
      </c>
      <c r="K337">
        <v>337</v>
      </c>
    </row>
    <row r="338" spans="1:11" x14ac:dyDescent="0.2">
      <c r="A338" t="s">
        <v>850</v>
      </c>
      <c r="B338" s="7" t="s">
        <v>32</v>
      </c>
      <c r="C338" s="2" t="s">
        <v>1305</v>
      </c>
      <c r="D338" t="s">
        <v>345</v>
      </c>
      <c r="E338" t="s">
        <v>1659</v>
      </c>
      <c r="F338" t="s">
        <v>63</v>
      </c>
      <c r="G338" t="s">
        <v>1621</v>
      </c>
      <c r="I338" s="7" t="s">
        <v>125</v>
      </c>
      <c r="J338" s="9" t="s">
        <v>125</v>
      </c>
      <c r="K338">
        <v>338</v>
      </c>
    </row>
    <row r="339" spans="1:11" x14ac:dyDescent="0.2">
      <c r="A339" s="18" t="s">
        <v>850</v>
      </c>
      <c r="B339" s="10" t="s">
        <v>1676</v>
      </c>
      <c r="C339" s="2" t="s">
        <v>1305</v>
      </c>
      <c r="D339" t="s">
        <v>345</v>
      </c>
      <c r="E339" t="s">
        <v>851</v>
      </c>
      <c r="F339" t="s">
        <v>116</v>
      </c>
      <c r="G339" t="s">
        <v>1670</v>
      </c>
      <c r="H339" t="s">
        <v>1691</v>
      </c>
      <c r="I339" s="7" t="s">
        <v>125</v>
      </c>
      <c r="J339" s="9" t="s">
        <v>125</v>
      </c>
      <c r="K339">
        <v>339</v>
      </c>
    </row>
    <row r="340" spans="1:11" x14ac:dyDescent="0.2">
      <c r="A340" t="s">
        <v>853</v>
      </c>
      <c r="B340" s="7" t="s">
        <v>32</v>
      </c>
      <c r="C340" s="2" t="s">
        <v>1345</v>
      </c>
      <c r="D340" t="s">
        <v>379</v>
      </c>
      <c r="E340" t="s">
        <v>387</v>
      </c>
      <c r="F340" t="s">
        <v>343</v>
      </c>
      <c r="G340" t="s">
        <v>1293</v>
      </c>
      <c r="I340" s="7" t="s">
        <v>125</v>
      </c>
      <c r="J340" s="9" t="s">
        <v>125</v>
      </c>
      <c r="K340">
        <v>340</v>
      </c>
    </row>
    <row r="341" spans="1:11" x14ac:dyDescent="0.2">
      <c r="A341" s="17" t="s">
        <v>854</v>
      </c>
      <c r="B341" s="7" t="s">
        <v>32</v>
      </c>
      <c r="C341" s="2" t="s">
        <v>1345</v>
      </c>
      <c r="D341" t="s">
        <v>345</v>
      </c>
      <c r="E341" t="s">
        <v>1312</v>
      </c>
      <c r="F341" t="s">
        <v>343</v>
      </c>
      <c r="G341" t="s">
        <v>1293</v>
      </c>
      <c r="H341" t="s">
        <v>136</v>
      </c>
      <c r="I341" s="7" t="s">
        <v>122</v>
      </c>
      <c r="J341" s="9">
        <v>1</v>
      </c>
      <c r="K341">
        <v>341</v>
      </c>
    </row>
    <row r="342" spans="1:11" x14ac:dyDescent="0.2">
      <c r="A342" t="s">
        <v>1631</v>
      </c>
      <c r="B342" s="7" t="s">
        <v>32</v>
      </c>
      <c r="C342" s="2" t="s">
        <v>1338</v>
      </c>
      <c r="D342" t="s">
        <v>345</v>
      </c>
      <c r="E342" t="s">
        <v>1659</v>
      </c>
      <c r="F342" t="s">
        <v>493</v>
      </c>
      <c r="G342" t="s">
        <v>1621</v>
      </c>
      <c r="H342" t="s">
        <v>1650</v>
      </c>
      <c r="I342" s="7" t="s">
        <v>122</v>
      </c>
      <c r="J342" s="9">
        <v>1</v>
      </c>
      <c r="K342">
        <v>342</v>
      </c>
    </row>
    <row r="343" spans="1:11" x14ac:dyDescent="0.2">
      <c r="A343" t="s">
        <v>1631</v>
      </c>
      <c r="B343" s="7" t="s">
        <v>17</v>
      </c>
      <c r="C343" s="2" t="s">
        <v>1338</v>
      </c>
      <c r="D343" t="s">
        <v>345</v>
      </c>
      <c r="E343" t="s">
        <v>1659</v>
      </c>
      <c r="F343" t="s">
        <v>400</v>
      </c>
      <c r="G343" t="s">
        <v>1624</v>
      </c>
      <c r="H343" t="s">
        <v>1632</v>
      </c>
      <c r="I343" s="7" t="s">
        <v>122</v>
      </c>
      <c r="J343" s="9">
        <v>1</v>
      </c>
      <c r="K343">
        <v>343</v>
      </c>
    </row>
    <row r="344" spans="1:11" x14ac:dyDescent="0.2">
      <c r="A344" t="s">
        <v>1631</v>
      </c>
      <c r="B344" s="7" t="s">
        <v>18</v>
      </c>
      <c r="C344" s="2" t="s">
        <v>1338</v>
      </c>
      <c r="D344" t="s">
        <v>366</v>
      </c>
      <c r="E344" t="s">
        <v>610</v>
      </c>
      <c r="F344" s="16" t="s">
        <v>1336</v>
      </c>
      <c r="G344" t="s">
        <v>1633</v>
      </c>
      <c r="H344" t="s">
        <v>136</v>
      </c>
      <c r="I344" s="7" t="s">
        <v>122</v>
      </c>
      <c r="J344" s="9">
        <v>1</v>
      </c>
      <c r="K344">
        <v>344</v>
      </c>
    </row>
    <row r="345" spans="1:11" x14ac:dyDescent="0.2">
      <c r="A345" t="s">
        <v>855</v>
      </c>
      <c r="B345" s="7" t="s">
        <v>32</v>
      </c>
      <c r="C345" s="2" t="s">
        <v>323</v>
      </c>
      <c r="D345" t="s">
        <v>345</v>
      </c>
      <c r="E345" t="s">
        <v>856</v>
      </c>
      <c r="F345" t="s">
        <v>466</v>
      </c>
      <c r="G345" t="s">
        <v>1624</v>
      </c>
      <c r="I345" s="7" t="s">
        <v>125</v>
      </c>
      <c r="J345" s="9" t="s">
        <v>125</v>
      </c>
      <c r="K345">
        <v>345</v>
      </c>
    </row>
    <row r="346" spans="1:11" x14ac:dyDescent="0.2">
      <c r="A346" t="s">
        <v>855</v>
      </c>
      <c r="B346" s="7" t="s">
        <v>32</v>
      </c>
      <c r="C346" s="2" t="s">
        <v>323</v>
      </c>
      <c r="D346" t="s">
        <v>345</v>
      </c>
      <c r="E346" t="s">
        <v>857</v>
      </c>
      <c r="F346" t="s">
        <v>343</v>
      </c>
      <c r="G346" t="s">
        <v>1293</v>
      </c>
      <c r="I346" s="7" t="s">
        <v>125</v>
      </c>
      <c r="J346" s="9" t="s">
        <v>125</v>
      </c>
      <c r="K346">
        <v>346</v>
      </c>
    </row>
    <row r="347" spans="1:11" x14ac:dyDescent="0.2">
      <c r="A347" s="18" t="s">
        <v>855</v>
      </c>
      <c r="B347" s="10" t="s">
        <v>1669</v>
      </c>
      <c r="C347" s="2" t="s">
        <v>323</v>
      </c>
      <c r="E347" t="s">
        <v>387</v>
      </c>
      <c r="F347" t="s">
        <v>343</v>
      </c>
      <c r="G347" t="s">
        <v>1670</v>
      </c>
      <c r="H347" t="s">
        <v>179</v>
      </c>
      <c r="I347" s="7" t="s">
        <v>125</v>
      </c>
      <c r="J347" s="9" t="s">
        <v>125</v>
      </c>
      <c r="K347">
        <v>347</v>
      </c>
    </row>
    <row r="348" spans="1:11" x14ac:dyDescent="0.2">
      <c r="A348" t="s">
        <v>858</v>
      </c>
      <c r="B348" s="7" t="s">
        <v>32</v>
      </c>
      <c r="C348" s="3" t="s">
        <v>1718</v>
      </c>
      <c r="D348" t="s">
        <v>379</v>
      </c>
      <c r="E348" t="s">
        <v>1659</v>
      </c>
      <c r="F348" t="s">
        <v>400</v>
      </c>
      <c r="G348" t="s">
        <v>1293</v>
      </c>
      <c r="I348" s="7" t="s">
        <v>125</v>
      </c>
      <c r="J348" s="9" t="s">
        <v>125</v>
      </c>
      <c r="K348">
        <v>348</v>
      </c>
    </row>
    <row r="349" spans="1:11" x14ac:dyDescent="0.2">
      <c r="A349" t="s">
        <v>858</v>
      </c>
      <c r="B349" s="7" t="s">
        <v>1607</v>
      </c>
      <c r="C349" s="3" t="s">
        <v>1718</v>
      </c>
      <c r="D349" t="s">
        <v>379</v>
      </c>
      <c r="E349" t="s">
        <v>106</v>
      </c>
      <c r="F349" t="s">
        <v>107</v>
      </c>
      <c r="G349" t="s">
        <v>1621</v>
      </c>
      <c r="I349" s="7" t="s">
        <v>125</v>
      </c>
      <c r="J349" s="9" t="s">
        <v>125</v>
      </c>
      <c r="K349">
        <v>349</v>
      </c>
    </row>
    <row r="350" spans="1:11" x14ac:dyDescent="0.2">
      <c r="A350" t="s">
        <v>859</v>
      </c>
      <c r="B350" s="7" t="s">
        <v>32</v>
      </c>
      <c r="C350" t="s">
        <v>222</v>
      </c>
      <c r="D350" t="s">
        <v>379</v>
      </c>
      <c r="E350" t="s">
        <v>1659</v>
      </c>
      <c r="F350" t="s">
        <v>359</v>
      </c>
      <c r="G350" t="s">
        <v>1293</v>
      </c>
      <c r="I350" s="7" t="s">
        <v>125</v>
      </c>
      <c r="J350" s="9" t="s">
        <v>125</v>
      </c>
      <c r="K350">
        <v>350</v>
      </c>
    </row>
    <row r="351" spans="1:11" x14ac:dyDescent="0.2">
      <c r="A351" t="s">
        <v>860</v>
      </c>
      <c r="B351" s="7" t="s">
        <v>32</v>
      </c>
      <c r="C351" s="2" t="s">
        <v>457</v>
      </c>
      <c r="D351" t="s">
        <v>337</v>
      </c>
      <c r="E351" t="s">
        <v>1137</v>
      </c>
      <c r="F351" s="2" t="s">
        <v>478</v>
      </c>
      <c r="G351" t="s">
        <v>1621</v>
      </c>
      <c r="H351" t="s">
        <v>205</v>
      </c>
      <c r="I351" s="7" t="s">
        <v>125</v>
      </c>
      <c r="J351" s="9" t="s">
        <v>125</v>
      </c>
      <c r="K351">
        <v>351</v>
      </c>
    </row>
    <row r="352" spans="1:11" x14ac:dyDescent="0.2">
      <c r="A352" t="s">
        <v>860</v>
      </c>
      <c r="B352" s="7" t="s">
        <v>32</v>
      </c>
      <c r="C352" s="2" t="s">
        <v>457</v>
      </c>
      <c r="D352" t="s">
        <v>345</v>
      </c>
      <c r="E352" t="s">
        <v>1659</v>
      </c>
      <c r="F352" t="s">
        <v>861</v>
      </c>
      <c r="G352" t="s">
        <v>1293</v>
      </c>
      <c r="I352" s="7" t="s">
        <v>125</v>
      </c>
      <c r="J352" s="9" t="s">
        <v>125</v>
      </c>
      <c r="K352">
        <v>352</v>
      </c>
    </row>
    <row r="353" spans="1:11" x14ac:dyDescent="0.2">
      <c r="A353" t="s">
        <v>860</v>
      </c>
      <c r="B353" s="7" t="s">
        <v>32</v>
      </c>
      <c r="C353" s="2" t="s">
        <v>457</v>
      </c>
      <c r="D353" t="s">
        <v>862</v>
      </c>
      <c r="E353" t="s">
        <v>863</v>
      </c>
      <c r="F353" s="3" t="s">
        <v>167</v>
      </c>
      <c r="G353" t="s">
        <v>1293</v>
      </c>
      <c r="H353" t="s">
        <v>168</v>
      </c>
      <c r="I353" s="7" t="s">
        <v>125</v>
      </c>
      <c r="J353" s="9" t="s">
        <v>125</v>
      </c>
      <c r="K353">
        <v>353</v>
      </c>
    </row>
    <row r="354" spans="1:11" x14ac:dyDescent="0.2">
      <c r="A354" t="s">
        <v>860</v>
      </c>
      <c r="B354" s="7" t="s">
        <v>19</v>
      </c>
      <c r="C354" s="2" t="s">
        <v>457</v>
      </c>
      <c r="D354" t="s">
        <v>366</v>
      </c>
      <c r="E354" t="s">
        <v>864</v>
      </c>
      <c r="F354" t="s">
        <v>414</v>
      </c>
      <c r="G354" t="s">
        <v>1293</v>
      </c>
      <c r="I354" s="7" t="s">
        <v>125</v>
      </c>
      <c r="J354" s="9" t="s">
        <v>125</v>
      </c>
      <c r="K354">
        <v>354</v>
      </c>
    </row>
    <row r="355" spans="1:11" x14ac:dyDescent="0.2">
      <c r="A355" t="s">
        <v>860</v>
      </c>
      <c r="B355" s="7" t="s">
        <v>20</v>
      </c>
      <c r="C355" s="2" t="s">
        <v>457</v>
      </c>
      <c r="D355" t="s">
        <v>347</v>
      </c>
      <c r="E355" t="s">
        <v>866</v>
      </c>
      <c r="F355" t="s">
        <v>867</v>
      </c>
      <c r="G355" t="s">
        <v>1293</v>
      </c>
      <c r="I355" s="7" t="s">
        <v>125</v>
      </c>
      <c r="J355" s="9" t="s">
        <v>125</v>
      </c>
      <c r="K355">
        <v>355</v>
      </c>
    </row>
    <row r="356" spans="1:11" x14ac:dyDescent="0.2">
      <c r="A356" t="s">
        <v>860</v>
      </c>
      <c r="B356" s="7" t="s">
        <v>1366</v>
      </c>
      <c r="C356" s="2" t="s">
        <v>457</v>
      </c>
      <c r="D356" t="s">
        <v>345</v>
      </c>
      <c r="E356" t="s">
        <v>868</v>
      </c>
      <c r="F356" s="2" t="s">
        <v>478</v>
      </c>
      <c r="G356" t="s">
        <v>1293</v>
      </c>
      <c r="I356" s="7" t="s">
        <v>125</v>
      </c>
      <c r="J356" s="9" t="s">
        <v>125</v>
      </c>
      <c r="K356">
        <v>356</v>
      </c>
    </row>
    <row r="357" spans="1:11" x14ac:dyDescent="0.2">
      <c r="A357" t="s">
        <v>130</v>
      </c>
      <c r="B357" s="7" t="s">
        <v>131</v>
      </c>
      <c r="C357" s="2" t="s">
        <v>128</v>
      </c>
      <c r="D357" t="s">
        <v>132</v>
      </c>
      <c r="E357" t="s">
        <v>1659</v>
      </c>
      <c r="F357" t="s">
        <v>805</v>
      </c>
      <c r="G357" t="s">
        <v>1621</v>
      </c>
      <c r="H357" t="s">
        <v>133</v>
      </c>
      <c r="I357" t="s">
        <v>122</v>
      </c>
      <c r="J357" s="8">
        <v>1</v>
      </c>
      <c r="K357">
        <v>357</v>
      </c>
    </row>
    <row r="358" spans="1:11" x14ac:dyDescent="0.2">
      <c r="A358" t="s">
        <v>869</v>
      </c>
      <c r="B358" s="7" t="s">
        <v>32</v>
      </c>
      <c r="C358" s="2" t="s">
        <v>223</v>
      </c>
      <c r="D358" t="s">
        <v>366</v>
      </c>
      <c r="E358" t="s">
        <v>870</v>
      </c>
      <c r="F358" s="2" t="s">
        <v>551</v>
      </c>
      <c r="G358" t="s">
        <v>1293</v>
      </c>
      <c r="I358" s="7" t="s">
        <v>125</v>
      </c>
      <c r="J358" s="9" t="s">
        <v>125</v>
      </c>
      <c r="K358">
        <v>358</v>
      </c>
    </row>
    <row r="359" spans="1:11" x14ac:dyDescent="0.2">
      <c r="A359" t="s">
        <v>871</v>
      </c>
      <c r="B359" s="7" t="s">
        <v>32</v>
      </c>
      <c r="C359" s="2" t="s">
        <v>1323</v>
      </c>
      <c r="D359" t="s">
        <v>347</v>
      </c>
      <c r="E359" t="s">
        <v>872</v>
      </c>
      <c r="F359" s="2" t="s">
        <v>1656</v>
      </c>
      <c r="G359" t="s">
        <v>1293</v>
      </c>
      <c r="H359" t="s">
        <v>257</v>
      </c>
      <c r="I359" s="7" t="s">
        <v>122</v>
      </c>
      <c r="J359" s="9">
        <v>2</v>
      </c>
      <c r="K359">
        <v>359</v>
      </c>
    </row>
    <row r="360" spans="1:11" x14ac:dyDescent="0.2">
      <c r="A360" t="s">
        <v>871</v>
      </c>
      <c r="B360" s="7" t="s">
        <v>32</v>
      </c>
      <c r="C360" s="2" t="s">
        <v>1323</v>
      </c>
      <c r="D360" t="s">
        <v>347</v>
      </c>
      <c r="E360" t="s">
        <v>1659</v>
      </c>
      <c r="F360" t="s">
        <v>873</v>
      </c>
      <c r="G360" t="s">
        <v>1293</v>
      </c>
      <c r="I360" s="7" t="s">
        <v>125</v>
      </c>
      <c r="J360" s="9" t="s">
        <v>125</v>
      </c>
      <c r="K360">
        <v>360</v>
      </c>
    </row>
    <row r="361" spans="1:11" x14ac:dyDescent="0.2">
      <c r="A361" t="s">
        <v>874</v>
      </c>
      <c r="B361" s="7" t="s">
        <v>32</v>
      </c>
      <c r="C361" s="3" t="s">
        <v>377</v>
      </c>
      <c r="D361" t="s">
        <v>337</v>
      </c>
      <c r="E361" t="s">
        <v>175</v>
      </c>
      <c r="F361" t="s">
        <v>681</v>
      </c>
      <c r="G361" s="7" t="s">
        <v>1706</v>
      </c>
      <c r="H361" t="s">
        <v>1652</v>
      </c>
      <c r="I361" s="7" t="s">
        <v>121</v>
      </c>
      <c r="J361" s="9">
        <v>8</v>
      </c>
      <c r="K361">
        <v>361</v>
      </c>
    </row>
    <row r="362" spans="1:11" x14ac:dyDescent="0.2">
      <c r="A362" t="s">
        <v>875</v>
      </c>
      <c r="B362" s="7" t="s">
        <v>32</v>
      </c>
      <c r="C362" s="3" t="s">
        <v>377</v>
      </c>
      <c r="D362" t="s">
        <v>337</v>
      </c>
      <c r="E362" t="s">
        <v>876</v>
      </c>
      <c r="F362" t="s">
        <v>424</v>
      </c>
      <c r="G362" t="s">
        <v>1293</v>
      </c>
      <c r="I362" s="7" t="s">
        <v>125</v>
      </c>
      <c r="J362" s="9" t="s">
        <v>125</v>
      </c>
      <c r="K362">
        <v>362</v>
      </c>
    </row>
    <row r="363" spans="1:11" x14ac:dyDescent="0.2">
      <c r="A363" s="17" t="s">
        <v>877</v>
      </c>
      <c r="B363" s="7" t="s">
        <v>32</v>
      </c>
      <c r="C363" s="2" t="s">
        <v>140</v>
      </c>
      <c r="D363" t="s">
        <v>345</v>
      </c>
      <c r="E363" t="s">
        <v>138</v>
      </c>
      <c r="F363" t="s">
        <v>137</v>
      </c>
      <c r="G363" t="s">
        <v>1624</v>
      </c>
      <c r="H363" t="s">
        <v>139</v>
      </c>
      <c r="I363" s="7" t="s">
        <v>122</v>
      </c>
      <c r="J363" s="9">
        <v>1</v>
      </c>
      <c r="K363">
        <v>363</v>
      </c>
    </row>
    <row r="364" spans="1:11" x14ac:dyDescent="0.2">
      <c r="A364" t="s">
        <v>878</v>
      </c>
      <c r="B364" s="7" t="s">
        <v>32</v>
      </c>
      <c r="C364" s="2" t="s">
        <v>327</v>
      </c>
      <c r="D364" t="s">
        <v>419</v>
      </c>
      <c r="E364" t="s">
        <v>879</v>
      </c>
      <c r="F364" t="s">
        <v>343</v>
      </c>
      <c r="G364" t="s">
        <v>1293</v>
      </c>
      <c r="I364" s="7" t="s">
        <v>125</v>
      </c>
      <c r="J364" s="9" t="s">
        <v>125</v>
      </c>
      <c r="K364">
        <v>364</v>
      </c>
    </row>
    <row r="365" spans="1:11" x14ac:dyDescent="0.2">
      <c r="A365" t="s">
        <v>880</v>
      </c>
      <c r="B365" s="7" t="s">
        <v>32</v>
      </c>
      <c r="C365" s="2" t="s">
        <v>224</v>
      </c>
      <c r="D365" t="s">
        <v>366</v>
      </c>
      <c r="E365" t="s">
        <v>881</v>
      </c>
      <c r="F365" s="2" t="s">
        <v>882</v>
      </c>
      <c r="G365" t="s">
        <v>1293</v>
      </c>
      <c r="I365" s="7" t="s">
        <v>125</v>
      </c>
      <c r="J365" s="9" t="s">
        <v>125</v>
      </c>
      <c r="K365">
        <v>365</v>
      </c>
    </row>
    <row r="366" spans="1:11" x14ac:dyDescent="0.2">
      <c r="A366" t="s">
        <v>883</v>
      </c>
      <c r="B366" s="7" t="s">
        <v>32</v>
      </c>
      <c r="C366" s="2" t="s">
        <v>1344</v>
      </c>
      <c r="D366" t="s">
        <v>366</v>
      </c>
      <c r="E366" t="s">
        <v>83</v>
      </c>
      <c r="F366" t="s">
        <v>424</v>
      </c>
      <c r="G366" t="s">
        <v>1624</v>
      </c>
      <c r="I366" s="7" t="s">
        <v>125</v>
      </c>
      <c r="J366" s="9" t="s">
        <v>125</v>
      </c>
      <c r="K366">
        <v>366</v>
      </c>
    </row>
    <row r="367" spans="1:11" x14ac:dyDescent="0.2">
      <c r="A367" t="s">
        <v>883</v>
      </c>
      <c r="B367" s="7" t="s">
        <v>32</v>
      </c>
      <c r="C367" s="2" t="s">
        <v>1344</v>
      </c>
      <c r="D367" t="s">
        <v>366</v>
      </c>
      <c r="E367" t="s">
        <v>885</v>
      </c>
      <c r="F367" t="s">
        <v>421</v>
      </c>
      <c r="G367" t="s">
        <v>1293</v>
      </c>
      <c r="I367" s="7" t="s">
        <v>125</v>
      </c>
      <c r="J367" s="9" t="s">
        <v>125</v>
      </c>
      <c r="K367">
        <v>367</v>
      </c>
    </row>
    <row r="368" spans="1:11" x14ac:dyDescent="0.2">
      <c r="A368" t="s">
        <v>196</v>
      </c>
      <c r="B368" s="7" t="s">
        <v>32</v>
      </c>
      <c r="C368" s="2" t="s">
        <v>1333</v>
      </c>
      <c r="D368" t="s">
        <v>345</v>
      </c>
      <c r="E368" t="s">
        <v>194</v>
      </c>
      <c r="F368" t="s">
        <v>805</v>
      </c>
      <c r="G368" t="s">
        <v>1621</v>
      </c>
      <c r="H368" t="s">
        <v>195</v>
      </c>
      <c r="I368" s="10" t="s">
        <v>122</v>
      </c>
      <c r="J368" s="8">
        <v>2</v>
      </c>
      <c r="K368">
        <v>368</v>
      </c>
    </row>
    <row r="369" spans="1:11" x14ac:dyDescent="0.2">
      <c r="A369" t="s">
        <v>886</v>
      </c>
      <c r="B369" s="7" t="s">
        <v>32</v>
      </c>
      <c r="C369" s="3" t="s">
        <v>1718</v>
      </c>
      <c r="D369" t="s">
        <v>345</v>
      </c>
      <c r="E369" t="s">
        <v>887</v>
      </c>
      <c r="F369" t="s">
        <v>414</v>
      </c>
      <c r="G369" t="s">
        <v>1624</v>
      </c>
      <c r="H369" t="s">
        <v>180</v>
      </c>
      <c r="I369" s="7" t="s">
        <v>122</v>
      </c>
      <c r="J369" s="9">
        <v>2</v>
      </c>
      <c r="K369">
        <v>369</v>
      </c>
    </row>
    <row r="370" spans="1:11" x14ac:dyDescent="0.2">
      <c r="A370" s="17" t="s">
        <v>888</v>
      </c>
      <c r="B370" s="7" t="s">
        <v>32</v>
      </c>
      <c r="C370" s="2" t="s">
        <v>1300</v>
      </c>
      <c r="D370" t="s">
        <v>345</v>
      </c>
      <c r="E370" t="s">
        <v>889</v>
      </c>
      <c r="F370" t="s">
        <v>466</v>
      </c>
      <c r="G370" t="s">
        <v>1624</v>
      </c>
      <c r="H370" t="s">
        <v>1666</v>
      </c>
      <c r="I370" s="7" t="s">
        <v>122</v>
      </c>
      <c r="J370" s="9">
        <v>2</v>
      </c>
      <c r="K370">
        <v>370</v>
      </c>
    </row>
    <row r="371" spans="1:11" x14ac:dyDescent="0.2">
      <c r="A371" t="s">
        <v>68</v>
      </c>
      <c r="B371" s="7" t="s">
        <v>69</v>
      </c>
      <c r="C371" s="2" t="s">
        <v>520</v>
      </c>
      <c r="D371" t="s">
        <v>595</v>
      </c>
      <c r="E371" t="s">
        <v>596</v>
      </c>
      <c r="F371" s="4" t="s">
        <v>664</v>
      </c>
      <c r="G371" t="s">
        <v>1621</v>
      </c>
      <c r="I371" s="7" t="s">
        <v>125</v>
      </c>
      <c r="J371" s="9" t="s">
        <v>125</v>
      </c>
      <c r="K371">
        <v>371</v>
      </c>
    </row>
    <row r="372" spans="1:11" x14ac:dyDescent="0.2">
      <c r="A372" t="s">
        <v>314</v>
      </c>
      <c r="B372" s="7" t="s">
        <v>315</v>
      </c>
      <c r="C372" s="2" t="s">
        <v>313</v>
      </c>
      <c r="D372" t="s">
        <v>345</v>
      </c>
      <c r="E372" t="s">
        <v>1659</v>
      </c>
      <c r="F372" t="s">
        <v>805</v>
      </c>
      <c r="G372" t="s">
        <v>1621</v>
      </c>
      <c r="H372" t="s">
        <v>316</v>
      </c>
      <c r="I372" s="7" t="s">
        <v>122</v>
      </c>
      <c r="J372" s="8">
        <v>3</v>
      </c>
      <c r="K372">
        <v>372</v>
      </c>
    </row>
    <row r="373" spans="1:11" x14ac:dyDescent="0.2">
      <c r="A373" t="s">
        <v>890</v>
      </c>
      <c r="B373" s="7" t="s">
        <v>32</v>
      </c>
      <c r="C373" s="2" t="s">
        <v>320</v>
      </c>
      <c r="D373" t="s">
        <v>345</v>
      </c>
      <c r="E373" t="s">
        <v>891</v>
      </c>
      <c r="G373" t="s">
        <v>1293</v>
      </c>
      <c r="I373" s="7" t="s">
        <v>125</v>
      </c>
      <c r="J373" s="9" t="s">
        <v>125</v>
      </c>
      <c r="K373">
        <v>373</v>
      </c>
    </row>
    <row r="374" spans="1:11" x14ac:dyDescent="0.2">
      <c r="A374" t="s">
        <v>892</v>
      </c>
      <c r="B374" s="7" t="s">
        <v>32</v>
      </c>
      <c r="C374" s="3" t="s">
        <v>1718</v>
      </c>
      <c r="D374" t="s">
        <v>337</v>
      </c>
      <c r="E374" t="s">
        <v>895</v>
      </c>
      <c r="F374" t="s">
        <v>107</v>
      </c>
      <c r="G374" t="s">
        <v>1293</v>
      </c>
      <c r="I374" s="7" t="s">
        <v>125</v>
      </c>
      <c r="J374" s="9" t="s">
        <v>125</v>
      </c>
      <c r="K374">
        <v>374</v>
      </c>
    </row>
    <row r="375" spans="1:11" x14ac:dyDescent="0.2">
      <c r="A375" s="17" t="s">
        <v>894</v>
      </c>
      <c r="B375" s="7" t="s">
        <v>32</v>
      </c>
      <c r="C375" s="2" t="s">
        <v>1325</v>
      </c>
      <c r="D375" t="s">
        <v>810</v>
      </c>
      <c r="E375" t="s">
        <v>1313</v>
      </c>
      <c r="F375" t="s">
        <v>343</v>
      </c>
      <c r="G375" t="s">
        <v>1293</v>
      </c>
      <c r="I375" s="7" t="s">
        <v>125</v>
      </c>
      <c r="J375" s="9" t="s">
        <v>125</v>
      </c>
      <c r="K375">
        <v>375</v>
      </c>
    </row>
    <row r="376" spans="1:11" x14ac:dyDescent="0.2">
      <c r="A376" s="17" t="s">
        <v>894</v>
      </c>
      <c r="B376" s="7" t="s">
        <v>32</v>
      </c>
      <c r="C376" s="2" t="s">
        <v>1325</v>
      </c>
      <c r="E376" t="s">
        <v>1659</v>
      </c>
      <c r="F376" t="s">
        <v>466</v>
      </c>
      <c r="G376" t="s">
        <v>1621</v>
      </c>
      <c r="H376" t="s">
        <v>148</v>
      </c>
      <c r="I376" s="10" t="s">
        <v>122</v>
      </c>
      <c r="J376" s="8">
        <v>1</v>
      </c>
      <c r="K376">
        <v>376</v>
      </c>
    </row>
    <row r="377" spans="1:11" x14ac:dyDescent="0.2">
      <c r="A377" s="17" t="s">
        <v>896</v>
      </c>
      <c r="B377" s="7" t="s">
        <v>32</v>
      </c>
      <c r="C377" s="2" t="s">
        <v>1345</v>
      </c>
      <c r="D377" t="s">
        <v>345</v>
      </c>
      <c r="E377" t="s">
        <v>1314</v>
      </c>
      <c r="F377" t="s">
        <v>343</v>
      </c>
      <c r="G377" t="s">
        <v>1293</v>
      </c>
      <c r="I377" s="7" t="s">
        <v>125</v>
      </c>
      <c r="J377" s="9" t="s">
        <v>125</v>
      </c>
      <c r="K377">
        <v>377</v>
      </c>
    </row>
    <row r="378" spans="1:11" x14ac:dyDescent="0.2">
      <c r="A378" t="s">
        <v>897</v>
      </c>
      <c r="B378" s="7" t="s">
        <v>32</v>
      </c>
      <c r="C378" s="2" t="s">
        <v>221</v>
      </c>
      <c r="D378" t="s">
        <v>379</v>
      </c>
      <c r="E378" t="s">
        <v>898</v>
      </c>
      <c r="F378" t="s">
        <v>421</v>
      </c>
      <c r="G378" t="s">
        <v>1293</v>
      </c>
      <c r="I378" s="7" t="s">
        <v>125</v>
      </c>
      <c r="J378" s="9" t="s">
        <v>125</v>
      </c>
      <c r="K378">
        <v>378</v>
      </c>
    </row>
    <row r="379" spans="1:11" x14ac:dyDescent="0.2">
      <c r="A379" t="s">
        <v>899</v>
      </c>
      <c r="B379" s="7" t="s">
        <v>32</v>
      </c>
      <c r="C379" s="2" t="s">
        <v>1344</v>
      </c>
      <c r="D379" t="s">
        <v>345</v>
      </c>
      <c r="E379" t="s">
        <v>82</v>
      </c>
      <c r="F379" t="s">
        <v>424</v>
      </c>
      <c r="G379" t="s">
        <v>1624</v>
      </c>
      <c r="I379" s="7" t="s">
        <v>125</v>
      </c>
      <c r="J379" s="9" t="s">
        <v>125</v>
      </c>
      <c r="K379">
        <v>379</v>
      </c>
    </row>
    <row r="380" spans="1:11" x14ac:dyDescent="0.2">
      <c r="A380" t="s">
        <v>899</v>
      </c>
      <c r="B380" s="7" t="s">
        <v>1402</v>
      </c>
      <c r="C380" s="2" t="s">
        <v>1344</v>
      </c>
      <c r="D380" t="s">
        <v>345</v>
      </c>
      <c r="E380" t="s">
        <v>84</v>
      </c>
      <c r="F380" t="s">
        <v>85</v>
      </c>
      <c r="G380" t="s">
        <v>1621</v>
      </c>
      <c r="I380" s="7" t="s">
        <v>125</v>
      </c>
      <c r="J380" s="9" t="s">
        <v>125</v>
      </c>
      <c r="K380">
        <v>380</v>
      </c>
    </row>
    <row r="381" spans="1:11" x14ac:dyDescent="0.2">
      <c r="A381" t="s">
        <v>900</v>
      </c>
      <c r="B381" s="7" t="s">
        <v>32</v>
      </c>
      <c r="C381" s="2" t="s">
        <v>1345</v>
      </c>
      <c r="D381" t="s">
        <v>379</v>
      </c>
      <c r="E381" t="s">
        <v>901</v>
      </c>
      <c r="F381" s="2" t="s">
        <v>617</v>
      </c>
      <c r="G381" t="s">
        <v>1293</v>
      </c>
      <c r="I381" s="7" t="s">
        <v>125</v>
      </c>
      <c r="J381" s="9" t="s">
        <v>125</v>
      </c>
      <c r="K381">
        <v>381</v>
      </c>
    </row>
    <row r="382" spans="1:11" x14ac:dyDescent="0.2">
      <c r="A382" t="s">
        <v>900</v>
      </c>
      <c r="B382" s="7" t="s">
        <v>32</v>
      </c>
      <c r="C382" s="2" t="s">
        <v>1345</v>
      </c>
      <c r="D382" t="s">
        <v>379</v>
      </c>
      <c r="E382" t="s">
        <v>902</v>
      </c>
      <c r="F382" t="s">
        <v>424</v>
      </c>
      <c r="G382" t="s">
        <v>1293</v>
      </c>
      <c r="I382" s="7" t="s">
        <v>125</v>
      </c>
      <c r="J382" s="9" t="s">
        <v>125</v>
      </c>
      <c r="K382">
        <v>382</v>
      </c>
    </row>
    <row r="383" spans="1:11" x14ac:dyDescent="0.2">
      <c r="A383" t="s">
        <v>904</v>
      </c>
      <c r="B383" s="7" t="s">
        <v>32</v>
      </c>
      <c r="C383" s="2" t="s">
        <v>223</v>
      </c>
      <c r="D383" t="s">
        <v>345</v>
      </c>
      <c r="E383" t="s">
        <v>903</v>
      </c>
      <c r="F383" s="2" t="s">
        <v>905</v>
      </c>
      <c r="G383" t="s">
        <v>1293</v>
      </c>
      <c r="I383" s="7" t="s">
        <v>125</v>
      </c>
      <c r="J383" s="9" t="s">
        <v>125</v>
      </c>
      <c r="K383">
        <v>383</v>
      </c>
    </row>
    <row r="384" spans="1:11" x14ac:dyDescent="0.2">
      <c r="A384" t="s">
        <v>108</v>
      </c>
      <c r="B384" s="7" t="s">
        <v>109</v>
      </c>
      <c r="C384" s="3" t="s">
        <v>1718</v>
      </c>
      <c r="D384" t="s">
        <v>379</v>
      </c>
      <c r="E384" t="s">
        <v>110</v>
      </c>
      <c r="F384" t="s">
        <v>107</v>
      </c>
      <c r="G384" t="s">
        <v>1621</v>
      </c>
      <c r="I384" s="7" t="s">
        <v>125</v>
      </c>
      <c r="J384" s="9" t="s">
        <v>125</v>
      </c>
      <c r="K384">
        <v>384</v>
      </c>
    </row>
    <row r="385" spans="1:11" x14ac:dyDescent="0.2">
      <c r="A385" t="s">
        <v>906</v>
      </c>
      <c r="B385" s="7" t="s">
        <v>32</v>
      </c>
      <c r="C385" s="2" t="s">
        <v>1300</v>
      </c>
      <c r="D385" t="s">
        <v>345</v>
      </c>
      <c r="E385" t="s">
        <v>1296</v>
      </c>
      <c r="F385" s="3" t="s">
        <v>167</v>
      </c>
      <c r="G385" t="s">
        <v>1293</v>
      </c>
      <c r="H385" t="s">
        <v>168</v>
      </c>
      <c r="I385" s="7" t="s">
        <v>123</v>
      </c>
      <c r="J385" s="9">
        <v>4</v>
      </c>
      <c r="K385">
        <v>385</v>
      </c>
    </row>
    <row r="386" spans="1:11" x14ac:dyDescent="0.2">
      <c r="A386" t="s">
        <v>907</v>
      </c>
      <c r="B386" s="7" t="s">
        <v>32</v>
      </c>
      <c r="C386" s="2" t="s">
        <v>226</v>
      </c>
      <c r="D386" t="s">
        <v>637</v>
      </c>
      <c r="E386" t="s">
        <v>602</v>
      </c>
      <c r="F386" s="2" t="s">
        <v>1656</v>
      </c>
      <c r="G386" t="s">
        <v>1293</v>
      </c>
      <c r="H386" t="s">
        <v>136</v>
      </c>
      <c r="I386" s="7" t="s">
        <v>122</v>
      </c>
      <c r="J386" s="9">
        <v>1</v>
      </c>
      <c r="K386">
        <v>386</v>
      </c>
    </row>
    <row r="387" spans="1:11" x14ac:dyDescent="0.2">
      <c r="A387" t="s">
        <v>81</v>
      </c>
      <c r="B387" s="7" t="s">
        <v>32</v>
      </c>
      <c r="C387" s="2" t="s">
        <v>1344</v>
      </c>
      <c r="D387" t="s">
        <v>379</v>
      </c>
      <c r="E387" t="s">
        <v>82</v>
      </c>
      <c r="F387" t="s">
        <v>424</v>
      </c>
      <c r="G387" t="s">
        <v>1621</v>
      </c>
      <c r="I387" s="7" t="s">
        <v>125</v>
      </c>
      <c r="J387" s="9" t="s">
        <v>125</v>
      </c>
      <c r="K387">
        <v>387</v>
      </c>
    </row>
    <row r="388" spans="1:11" x14ac:dyDescent="0.2">
      <c r="A388" t="s">
        <v>908</v>
      </c>
      <c r="B388" s="7" t="s">
        <v>32</v>
      </c>
      <c r="C388" s="3" t="s">
        <v>533</v>
      </c>
      <c r="D388" t="s">
        <v>345</v>
      </c>
      <c r="E388" t="s">
        <v>1318</v>
      </c>
      <c r="F388" s="2" t="s">
        <v>242</v>
      </c>
      <c r="G388" t="s">
        <v>1624</v>
      </c>
      <c r="H388" t="s">
        <v>271</v>
      </c>
      <c r="I388" s="7" t="s">
        <v>122</v>
      </c>
      <c r="J388" s="9">
        <v>2</v>
      </c>
      <c r="K388">
        <v>388</v>
      </c>
    </row>
    <row r="389" spans="1:11" x14ac:dyDescent="0.2">
      <c r="A389" t="s">
        <v>2</v>
      </c>
      <c r="B389" s="7" t="s">
        <v>32</v>
      </c>
      <c r="C389" s="2" t="s">
        <v>1300</v>
      </c>
      <c r="D389" t="s">
        <v>345</v>
      </c>
      <c r="E389" t="s">
        <v>1659</v>
      </c>
      <c r="F389" s="3" t="s">
        <v>167</v>
      </c>
      <c r="G389" t="s">
        <v>1621</v>
      </c>
      <c r="H389" t="s">
        <v>168</v>
      </c>
      <c r="I389" s="7" t="s">
        <v>123</v>
      </c>
      <c r="J389" s="9">
        <v>4</v>
      </c>
      <c r="K389">
        <v>389</v>
      </c>
    </row>
    <row r="390" spans="1:11" x14ac:dyDescent="0.2">
      <c r="A390" t="s">
        <v>909</v>
      </c>
      <c r="B390" s="7" t="s">
        <v>32</v>
      </c>
      <c r="C390" s="2" t="s">
        <v>211</v>
      </c>
      <c r="D390" t="s">
        <v>1105</v>
      </c>
      <c r="E390" t="s">
        <v>212</v>
      </c>
      <c r="F390" t="s">
        <v>910</v>
      </c>
      <c r="G390" t="s">
        <v>1624</v>
      </c>
      <c r="H390" t="s">
        <v>136</v>
      </c>
      <c r="I390" s="7" t="s">
        <v>122</v>
      </c>
      <c r="J390" s="9">
        <v>1</v>
      </c>
      <c r="K390">
        <v>390</v>
      </c>
    </row>
    <row r="391" spans="1:11" x14ac:dyDescent="0.2">
      <c r="A391" t="s">
        <v>22</v>
      </c>
      <c r="B391" s="7" t="s">
        <v>21</v>
      </c>
      <c r="C391" s="2" t="s">
        <v>929</v>
      </c>
      <c r="D391" t="s">
        <v>379</v>
      </c>
      <c r="E391" t="s">
        <v>1659</v>
      </c>
      <c r="F391" t="s">
        <v>838</v>
      </c>
      <c r="G391" t="s">
        <v>1293</v>
      </c>
      <c r="I391" s="7" t="s">
        <v>125</v>
      </c>
      <c r="J391" s="9" t="s">
        <v>125</v>
      </c>
      <c r="K391">
        <v>391</v>
      </c>
    </row>
    <row r="392" spans="1:11" x14ac:dyDescent="0.2">
      <c r="A392" t="s">
        <v>22</v>
      </c>
      <c r="B392" s="7" t="s">
        <v>21</v>
      </c>
      <c r="C392" s="2" t="s">
        <v>929</v>
      </c>
      <c r="D392" t="s">
        <v>379</v>
      </c>
      <c r="E392" t="s">
        <v>1659</v>
      </c>
      <c r="F392" t="s">
        <v>647</v>
      </c>
      <c r="G392" t="s">
        <v>1293</v>
      </c>
      <c r="I392" s="7" t="s">
        <v>125</v>
      </c>
      <c r="J392" s="9" t="s">
        <v>125</v>
      </c>
      <c r="K392">
        <v>392</v>
      </c>
    </row>
    <row r="393" spans="1:11" x14ac:dyDescent="0.2">
      <c r="A393" t="s">
        <v>911</v>
      </c>
      <c r="B393" s="7" t="s">
        <v>32</v>
      </c>
      <c r="C393" s="2" t="s">
        <v>913</v>
      </c>
      <c r="D393" t="s">
        <v>337</v>
      </c>
      <c r="E393" t="s">
        <v>912</v>
      </c>
      <c r="F393" t="s">
        <v>400</v>
      </c>
      <c r="G393" t="s">
        <v>1293</v>
      </c>
      <c r="I393" s="7" t="s">
        <v>125</v>
      </c>
      <c r="J393" s="9" t="s">
        <v>125</v>
      </c>
      <c r="K393">
        <v>393</v>
      </c>
    </row>
    <row r="394" spans="1:11" x14ac:dyDescent="0.2">
      <c r="A394" t="s">
        <v>914</v>
      </c>
      <c r="B394" s="7" t="s">
        <v>32</v>
      </c>
      <c r="C394" s="2" t="s">
        <v>313</v>
      </c>
      <c r="D394" t="s">
        <v>379</v>
      </c>
      <c r="E394" t="s">
        <v>387</v>
      </c>
      <c r="F394" t="s">
        <v>343</v>
      </c>
      <c r="G394" t="s">
        <v>1293</v>
      </c>
      <c r="I394" s="7" t="s">
        <v>125</v>
      </c>
      <c r="J394" s="9" t="s">
        <v>125</v>
      </c>
      <c r="K394">
        <v>394</v>
      </c>
    </row>
    <row r="395" spans="1:11" x14ac:dyDescent="0.2">
      <c r="A395" t="s">
        <v>915</v>
      </c>
      <c r="B395" s="7" t="s">
        <v>32</v>
      </c>
      <c r="C395" s="2" t="s">
        <v>378</v>
      </c>
      <c r="D395" t="s">
        <v>345</v>
      </c>
      <c r="E395" t="s">
        <v>916</v>
      </c>
      <c r="F395" s="3" t="s">
        <v>167</v>
      </c>
      <c r="G395" t="s">
        <v>1293</v>
      </c>
      <c r="H395" t="s">
        <v>168</v>
      </c>
      <c r="I395" s="7" t="s">
        <v>125</v>
      </c>
      <c r="J395" s="9" t="s">
        <v>125</v>
      </c>
      <c r="K395">
        <v>395</v>
      </c>
    </row>
    <row r="396" spans="1:11" x14ac:dyDescent="0.2">
      <c r="A396" t="s">
        <v>917</v>
      </c>
      <c r="B396" s="7" t="s">
        <v>32</v>
      </c>
      <c r="C396" s="2" t="s">
        <v>1325</v>
      </c>
      <c r="D396" t="s">
        <v>595</v>
      </c>
      <c r="E396" t="s">
        <v>918</v>
      </c>
      <c r="F396" t="s">
        <v>919</v>
      </c>
      <c r="G396" t="s">
        <v>1293</v>
      </c>
      <c r="I396" s="7" t="s">
        <v>125</v>
      </c>
      <c r="J396" s="9" t="s">
        <v>125</v>
      </c>
      <c r="K396">
        <v>396</v>
      </c>
    </row>
    <row r="397" spans="1:11" x14ac:dyDescent="0.2">
      <c r="A397" t="s">
        <v>920</v>
      </c>
      <c r="B397" s="7" t="s">
        <v>32</v>
      </c>
      <c r="C397" s="2" t="s">
        <v>225</v>
      </c>
      <c r="D397" t="s">
        <v>345</v>
      </c>
      <c r="E397" t="s">
        <v>921</v>
      </c>
      <c r="F397" s="2" t="s">
        <v>467</v>
      </c>
      <c r="G397" t="s">
        <v>1614</v>
      </c>
      <c r="I397" s="7" t="s">
        <v>125</v>
      </c>
      <c r="J397" s="9" t="s">
        <v>125</v>
      </c>
      <c r="K397">
        <v>397</v>
      </c>
    </row>
    <row r="398" spans="1:11" x14ac:dyDescent="0.2">
      <c r="A398" s="17" t="s">
        <v>922</v>
      </c>
      <c r="B398" s="7" t="s">
        <v>32</v>
      </c>
      <c r="C398" s="2" t="s">
        <v>1304</v>
      </c>
      <c r="D398" t="s">
        <v>337</v>
      </c>
      <c r="E398" t="s">
        <v>1185</v>
      </c>
      <c r="F398" s="3" t="s">
        <v>167</v>
      </c>
      <c r="G398" t="s">
        <v>1293</v>
      </c>
      <c r="H398" t="s">
        <v>168</v>
      </c>
      <c r="I398" s="7" t="s">
        <v>125</v>
      </c>
      <c r="J398" s="9" t="s">
        <v>125</v>
      </c>
      <c r="K398">
        <v>398</v>
      </c>
    </row>
    <row r="399" spans="1:11" x14ac:dyDescent="0.2">
      <c r="A399" t="s">
        <v>923</v>
      </c>
      <c r="B399" s="7" t="s">
        <v>32</v>
      </c>
      <c r="C399" s="3" t="s">
        <v>1718</v>
      </c>
      <c r="D399" t="s">
        <v>379</v>
      </c>
      <c r="E399" t="s">
        <v>689</v>
      </c>
      <c r="F399" t="s">
        <v>690</v>
      </c>
      <c r="G399" t="s">
        <v>1293</v>
      </c>
      <c r="I399" s="7" t="s">
        <v>125</v>
      </c>
      <c r="J399" s="9" t="s">
        <v>125</v>
      </c>
      <c r="K399">
        <v>399</v>
      </c>
    </row>
    <row r="400" spans="1:11" x14ac:dyDescent="0.2">
      <c r="A400" t="s">
        <v>924</v>
      </c>
      <c r="B400" s="7" t="s">
        <v>32</v>
      </c>
      <c r="C400" s="2" t="s">
        <v>58</v>
      </c>
      <c r="D400" t="s">
        <v>379</v>
      </c>
      <c r="E400" t="s">
        <v>1659</v>
      </c>
      <c r="F400" s="2" t="s">
        <v>468</v>
      </c>
      <c r="G400" t="s">
        <v>1293</v>
      </c>
      <c r="H400" t="s">
        <v>59</v>
      </c>
      <c r="I400" s="7" t="s">
        <v>122</v>
      </c>
      <c r="J400" s="9">
        <v>1</v>
      </c>
      <c r="K400">
        <v>400</v>
      </c>
    </row>
    <row r="401" spans="1:11" x14ac:dyDescent="0.2">
      <c r="A401" t="s">
        <v>924</v>
      </c>
      <c r="B401" s="7" t="s">
        <v>32</v>
      </c>
      <c r="C401" s="2" t="s">
        <v>58</v>
      </c>
      <c r="D401" t="s">
        <v>379</v>
      </c>
      <c r="E401" t="s">
        <v>1659</v>
      </c>
      <c r="F401" t="s">
        <v>493</v>
      </c>
      <c r="G401" t="s">
        <v>1293</v>
      </c>
      <c r="I401" s="7" t="s">
        <v>125</v>
      </c>
      <c r="J401" s="9" t="s">
        <v>125</v>
      </c>
      <c r="K401">
        <v>401</v>
      </c>
    </row>
    <row r="402" spans="1:11" x14ac:dyDescent="0.2">
      <c r="A402" t="s">
        <v>926</v>
      </c>
      <c r="B402" s="7" t="s">
        <v>32</v>
      </c>
      <c r="C402" s="2" t="s">
        <v>46</v>
      </c>
      <c r="D402" t="s">
        <v>345</v>
      </c>
      <c r="E402" t="s">
        <v>927</v>
      </c>
      <c r="F402" t="s">
        <v>721</v>
      </c>
      <c r="G402" t="s">
        <v>1293</v>
      </c>
      <c r="I402" s="7" t="s">
        <v>125</v>
      </c>
      <c r="J402" s="9" t="s">
        <v>125</v>
      </c>
      <c r="K402">
        <v>402</v>
      </c>
    </row>
    <row r="403" spans="1:11" x14ac:dyDescent="0.2">
      <c r="A403" t="s">
        <v>102</v>
      </c>
      <c r="B403" s="7" t="s">
        <v>103</v>
      </c>
      <c r="C403" s="3" t="s">
        <v>1718</v>
      </c>
      <c r="D403" t="s">
        <v>379</v>
      </c>
      <c r="E403" t="s">
        <v>1659</v>
      </c>
      <c r="F403" t="s">
        <v>400</v>
      </c>
      <c r="G403" t="s">
        <v>1621</v>
      </c>
      <c r="I403" s="7" t="s">
        <v>125</v>
      </c>
      <c r="J403" s="9" t="s">
        <v>125</v>
      </c>
      <c r="K403">
        <v>403</v>
      </c>
    </row>
    <row r="404" spans="1:11" x14ac:dyDescent="0.2">
      <c r="A404" t="s">
        <v>928</v>
      </c>
      <c r="B404" s="7" t="s">
        <v>32</v>
      </c>
      <c r="C404" s="3" t="s">
        <v>1718</v>
      </c>
      <c r="D404" t="s">
        <v>337</v>
      </c>
      <c r="E404" t="s">
        <v>930</v>
      </c>
      <c r="F404" t="s">
        <v>414</v>
      </c>
      <c r="G404" t="s">
        <v>1624</v>
      </c>
      <c r="I404" s="7" t="s">
        <v>125</v>
      </c>
      <c r="J404" s="9" t="s">
        <v>125</v>
      </c>
      <c r="K404">
        <v>404</v>
      </c>
    </row>
    <row r="405" spans="1:11" x14ac:dyDescent="0.2">
      <c r="A405" t="s">
        <v>928</v>
      </c>
      <c r="B405" s="7" t="s">
        <v>176</v>
      </c>
      <c r="C405" s="3" t="s">
        <v>1718</v>
      </c>
      <c r="D405" t="s">
        <v>337</v>
      </c>
      <c r="E405" t="s">
        <v>1612</v>
      </c>
      <c r="F405" t="s">
        <v>414</v>
      </c>
      <c r="G405" t="s">
        <v>1293</v>
      </c>
      <c r="I405" s="7" t="s">
        <v>125</v>
      </c>
      <c r="J405" s="9" t="s">
        <v>125</v>
      </c>
      <c r="K405">
        <v>405</v>
      </c>
    </row>
    <row r="406" spans="1:11" x14ac:dyDescent="0.2">
      <c r="A406" t="s">
        <v>931</v>
      </c>
      <c r="B406" s="7" t="s">
        <v>32</v>
      </c>
      <c r="C406" s="2" t="s">
        <v>1054</v>
      </c>
      <c r="D406" t="s">
        <v>345</v>
      </c>
      <c r="E406" t="s">
        <v>685</v>
      </c>
      <c r="F406" s="2" t="s">
        <v>491</v>
      </c>
      <c r="G406" t="s">
        <v>1624</v>
      </c>
      <c r="H406" t="s">
        <v>296</v>
      </c>
      <c r="I406" s="7" t="s">
        <v>121</v>
      </c>
      <c r="J406" s="9">
        <v>4</v>
      </c>
      <c r="K406">
        <v>406</v>
      </c>
    </row>
    <row r="407" spans="1:11" x14ac:dyDescent="0.2">
      <c r="A407" t="s">
        <v>931</v>
      </c>
      <c r="B407" s="7" t="s">
        <v>32</v>
      </c>
      <c r="C407" s="2" t="s">
        <v>1054</v>
      </c>
      <c r="D407" t="s">
        <v>345</v>
      </c>
      <c r="E407" t="s">
        <v>1659</v>
      </c>
      <c r="F407" t="s">
        <v>647</v>
      </c>
      <c r="G407" t="s">
        <v>1621</v>
      </c>
      <c r="I407" s="10" t="s">
        <v>125</v>
      </c>
      <c r="J407" s="8" t="s">
        <v>125</v>
      </c>
      <c r="K407">
        <v>407</v>
      </c>
    </row>
    <row r="408" spans="1:11" x14ac:dyDescent="0.2">
      <c r="A408" s="17" t="s">
        <v>298</v>
      </c>
      <c r="B408" s="7" t="s">
        <v>32</v>
      </c>
      <c r="C408" s="2" t="s">
        <v>1054</v>
      </c>
      <c r="D408" t="s">
        <v>595</v>
      </c>
      <c r="E408" t="s">
        <v>1659</v>
      </c>
      <c r="F408" t="s">
        <v>838</v>
      </c>
      <c r="G408" t="s">
        <v>1621</v>
      </c>
      <c r="H408" t="s">
        <v>307</v>
      </c>
      <c r="I408" s="7" t="s">
        <v>122</v>
      </c>
      <c r="J408" s="8">
        <v>1</v>
      </c>
      <c r="K408">
        <v>408</v>
      </c>
    </row>
    <row r="409" spans="1:11" x14ac:dyDescent="0.2">
      <c r="A409" t="s">
        <v>932</v>
      </c>
      <c r="B409" s="7" t="s">
        <v>32</v>
      </c>
      <c r="C409" s="2" t="s">
        <v>1345</v>
      </c>
      <c r="D409" t="s">
        <v>379</v>
      </c>
      <c r="E409" t="s">
        <v>1659</v>
      </c>
      <c r="F409" t="s">
        <v>359</v>
      </c>
      <c r="G409" t="s">
        <v>1293</v>
      </c>
      <c r="I409" s="7" t="s">
        <v>125</v>
      </c>
      <c r="J409" s="9" t="s">
        <v>125</v>
      </c>
      <c r="K409">
        <v>409</v>
      </c>
    </row>
    <row r="410" spans="1:11" x14ac:dyDescent="0.2">
      <c r="A410" t="s">
        <v>932</v>
      </c>
      <c r="B410" s="7" t="s">
        <v>32</v>
      </c>
      <c r="C410" s="2" t="s">
        <v>1345</v>
      </c>
      <c r="D410" t="s">
        <v>379</v>
      </c>
      <c r="E410" t="s">
        <v>1659</v>
      </c>
      <c r="F410" s="2" t="s">
        <v>470</v>
      </c>
      <c r="G410" t="s">
        <v>1293</v>
      </c>
      <c r="I410" s="7" t="s">
        <v>125</v>
      </c>
      <c r="J410" s="9" t="s">
        <v>125</v>
      </c>
      <c r="K410">
        <v>410</v>
      </c>
    </row>
    <row r="411" spans="1:11" x14ac:dyDescent="0.2">
      <c r="A411" t="s">
        <v>933</v>
      </c>
      <c r="B411" s="7" t="s">
        <v>32</v>
      </c>
      <c r="C411" s="2" t="s">
        <v>226</v>
      </c>
      <c r="D411" t="s">
        <v>379</v>
      </c>
      <c r="E411" t="s">
        <v>934</v>
      </c>
      <c r="F411" s="2" t="s">
        <v>1656</v>
      </c>
      <c r="G411" t="s">
        <v>1293</v>
      </c>
      <c r="H411" t="s">
        <v>136</v>
      </c>
      <c r="I411" s="7" t="s">
        <v>122</v>
      </c>
      <c r="J411" s="9">
        <v>1</v>
      </c>
      <c r="K411">
        <v>411</v>
      </c>
    </row>
    <row r="412" spans="1:11" x14ac:dyDescent="0.2">
      <c r="A412" t="s">
        <v>935</v>
      </c>
      <c r="B412" s="7" t="s">
        <v>32</v>
      </c>
      <c r="C412" s="2" t="s">
        <v>1344</v>
      </c>
      <c r="D412" t="s">
        <v>379</v>
      </c>
      <c r="E412" t="s">
        <v>884</v>
      </c>
      <c r="F412" t="s">
        <v>424</v>
      </c>
      <c r="G412" t="s">
        <v>1624</v>
      </c>
      <c r="I412" s="7" t="s">
        <v>125</v>
      </c>
      <c r="J412" s="9" t="s">
        <v>125</v>
      </c>
      <c r="K412">
        <v>412</v>
      </c>
    </row>
    <row r="413" spans="1:11" x14ac:dyDescent="0.2">
      <c r="A413" t="s">
        <v>76</v>
      </c>
      <c r="B413" s="7" t="s">
        <v>32</v>
      </c>
      <c r="C413" s="2" t="s">
        <v>73</v>
      </c>
      <c r="D413" t="s">
        <v>379</v>
      </c>
      <c r="E413" t="s">
        <v>74</v>
      </c>
      <c r="G413" t="s">
        <v>1621</v>
      </c>
      <c r="I413" s="7" t="s">
        <v>125</v>
      </c>
      <c r="J413" s="9" t="s">
        <v>125</v>
      </c>
      <c r="K413">
        <v>413</v>
      </c>
    </row>
    <row r="414" spans="1:11" x14ac:dyDescent="0.2">
      <c r="A414" t="s">
        <v>936</v>
      </c>
      <c r="B414" s="7" t="s">
        <v>32</v>
      </c>
      <c r="C414" s="2" t="s">
        <v>1326</v>
      </c>
      <c r="D414" t="s">
        <v>379</v>
      </c>
      <c r="E414" t="s">
        <v>427</v>
      </c>
      <c r="F414" t="s">
        <v>343</v>
      </c>
      <c r="G414" t="s">
        <v>1293</v>
      </c>
      <c r="I414" s="7" t="s">
        <v>125</v>
      </c>
      <c r="J414" s="9" t="s">
        <v>125</v>
      </c>
      <c r="K414">
        <v>414</v>
      </c>
    </row>
    <row r="415" spans="1:11" x14ac:dyDescent="0.2">
      <c r="A415" t="s">
        <v>936</v>
      </c>
      <c r="B415" s="7" t="s">
        <v>1368</v>
      </c>
      <c r="C415" s="2" t="s">
        <v>1326</v>
      </c>
      <c r="D415" t="s">
        <v>345</v>
      </c>
      <c r="E415" t="s">
        <v>937</v>
      </c>
      <c r="F415" t="s">
        <v>668</v>
      </c>
      <c r="G415" t="s">
        <v>1293</v>
      </c>
      <c r="I415" s="7" t="s">
        <v>125</v>
      </c>
      <c r="J415" s="9" t="s">
        <v>125</v>
      </c>
      <c r="K415">
        <v>415</v>
      </c>
    </row>
    <row r="416" spans="1:11" x14ac:dyDescent="0.2">
      <c r="A416" t="s">
        <v>936</v>
      </c>
      <c r="B416" s="7" t="s">
        <v>1368</v>
      </c>
      <c r="C416" s="2" t="s">
        <v>1326</v>
      </c>
      <c r="D416" t="s">
        <v>345</v>
      </c>
      <c r="E416" t="s">
        <v>1659</v>
      </c>
      <c r="F416" s="2" t="s">
        <v>1656</v>
      </c>
      <c r="G416" t="s">
        <v>1293</v>
      </c>
      <c r="I416" s="7" t="s">
        <v>125</v>
      </c>
      <c r="J416" s="9" t="s">
        <v>125</v>
      </c>
      <c r="K416">
        <v>416</v>
      </c>
    </row>
    <row r="417" spans="1:11" x14ac:dyDescent="0.2">
      <c r="A417" t="s">
        <v>23</v>
      </c>
      <c r="B417" s="7" t="s">
        <v>17</v>
      </c>
      <c r="C417" s="2" t="s">
        <v>1322</v>
      </c>
      <c r="D417" t="s">
        <v>379</v>
      </c>
      <c r="E417" t="s">
        <v>939</v>
      </c>
      <c r="F417" t="s">
        <v>789</v>
      </c>
      <c r="G417" t="s">
        <v>1293</v>
      </c>
      <c r="I417" s="7" t="s">
        <v>125</v>
      </c>
      <c r="J417" s="9" t="s">
        <v>125</v>
      </c>
      <c r="K417">
        <v>417</v>
      </c>
    </row>
    <row r="418" spans="1:11" x14ac:dyDescent="0.2">
      <c r="A418" t="s">
        <v>23</v>
      </c>
      <c r="B418" s="7" t="s">
        <v>17</v>
      </c>
      <c r="C418" s="2" t="s">
        <v>1322</v>
      </c>
      <c r="D418" t="s">
        <v>379</v>
      </c>
      <c r="E418" t="s">
        <v>1324</v>
      </c>
      <c r="F418" s="2" t="s">
        <v>1656</v>
      </c>
      <c r="G418" t="s">
        <v>1624</v>
      </c>
      <c r="H418" t="s">
        <v>257</v>
      </c>
      <c r="I418" s="7" t="s">
        <v>122</v>
      </c>
      <c r="J418" s="9">
        <v>2</v>
      </c>
      <c r="K418">
        <v>418</v>
      </c>
    </row>
    <row r="419" spans="1:11" x14ac:dyDescent="0.2">
      <c r="A419" t="s">
        <v>938</v>
      </c>
      <c r="B419" s="7" t="s">
        <v>32</v>
      </c>
      <c r="C419" s="2" t="s">
        <v>929</v>
      </c>
      <c r="D419" t="s">
        <v>379</v>
      </c>
      <c r="E419" t="s">
        <v>1659</v>
      </c>
      <c r="F419" t="s">
        <v>631</v>
      </c>
      <c r="G419" t="s">
        <v>1293</v>
      </c>
      <c r="H419" t="s">
        <v>154</v>
      </c>
      <c r="I419" s="7" t="s">
        <v>125</v>
      </c>
      <c r="J419" s="9" t="s">
        <v>125</v>
      </c>
      <c r="K419">
        <v>419</v>
      </c>
    </row>
    <row r="420" spans="1:11" x14ac:dyDescent="0.2">
      <c r="A420" t="s">
        <v>940</v>
      </c>
      <c r="B420" s="7" t="s">
        <v>32</v>
      </c>
      <c r="C420" s="3" t="s">
        <v>377</v>
      </c>
      <c r="D420" t="s">
        <v>475</v>
      </c>
      <c r="E420" t="s">
        <v>941</v>
      </c>
      <c r="F420" t="s">
        <v>942</v>
      </c>
      <c r="G420" t="s">
        <v>1293</v>
      </c>
      <c r="I420" s="7" t="s">
        <v>125</v>
      </c>
      <c r="J420" s="9" t="s">
        <v>125</v>
      </c>
      <c r="K420">
        <v>420</v>
      </c>
    </row>
    <row r="421" spans="1:11" x14ac:dyDescent="0.2">
      <c r="A421" s="17" t="s">
        <v>263</v>
      </c>
      <c r="B421" s="7" t="s">
        <v>32</v>
      </c>
      <c r="C421" s="2" t="s">
        <v>1321</v>
      </c>
      <c r="D421" t="s">
        <v>337</v>
      </c>
      <c r="E421" t="s">
        <v>1659</v>
      </c>
      <c r="G421" t="s">
        <v>1621</v>
      </c>
      <c r="H421" t="s">
        <v>262</v>
      </c>
      <c r="I421" s="7" t="s">
        <v>122</v>
      </c>
      <c r="J421" s="9">
        <v>1</v>
      </c>
      <c r="K421">
        <v>421</v>
      </c>
    </row>
    <row r="422" spans="1:11" x14ac:dyDescent="0.2">
      <c r="A422" t="s">
        <v>943</v>
      </c>
      <c r="B422" s="7" t="s">
        <v>32</v>
      </c>
      <c r="C422" s="2" t="s">
        <v>1054</v>
      </c>
      <c r="D422" t="s">
        <v>595</v>
      </c>
      <c r="E422" t="s">
        <v>944</v>
      </c>
      <c r="F422" s="2" t="s">
        <v>491</v>
      </c>
      <c r="G422" t="s">
        <v>1624</v>
      </c>
      <c r="H422" t="s">
        <v>296</v>
      </c>
      <c r="I422" s="7" t="s">
        <v>121</v>
      </c>
      <c r="J422" s="9">
        <v>4</v>
      </c>
      <c r="K422">
        <v>422</v>
      </c>
    </row>
    <row r="423" spans="1:11" x14ac:dyDescent="0.2">
      <c r="A423" s="17" t="s">
        <v>945</v>
      </c>
      <c r="B423" s="7" t="s">
        <v>32</v>
      </c>
      <c r="C423" s="3" t="s">
        <v>377</v>
      </c>
      <c r="D423" t="s">
        <v>347</v>
      </c>
      <c r="E423" t="s">
        <v>604</v>
      </c>
      <c r="F423" t="s">
        <v>400</v>
      </c>
      <c r="G423" t="s">
        <v>1624</v>
      </c>
      <c r="H423" t="s">
        <v>124</v>
      </c>
      <c r="I423" s="7" t="s">
        <v>121</v>
      </c>
      <c r="J423" s="8">
        <v>4</v>
      </c>
      <c r="K423">
        <v>423</v>
      </c>
    </row>
    <row r="424" spans="1:11" x14ac:dyDescent="0.2">
      <c r="A424" t="s">
        <v>946</v>
      </c>
      <c r="B424" s="7" t="s">
        <v>32</v>
      </c>
      <c r="C424" s="2" t="s">
        <v>1345</v>
      </c>
      <c r="D424" t="s">
        <v>366</v>
      </c>
      <c r="E424" t="s">
        <v>947</v>
      </c>
      <c r="F424" t="s">
        <v>873</v>
      </c>
      <c r="G424" t="s">
        <v>1624</v>
      </c>
      <c r="H424" t="s">
        <v>143</v>
      </c>
      <c r="I424" s="7" t="s">
        <v>125</v>
      </c>
      <c r="J424" s="9" t="s">
        <v>125</v>
      </c>
      <c r="K424">
        <v>424</v>
      </c>
    </row>
    <row r="425" spans="1:11" x14ac:dyDescent="0.2">
      <c r="A425" t="s">
        <v>948</v>
      </c>
      <c r="B425" s="7" t="s">
        <v>32</v>
      </c>
      <c r="C425" s="2" t="s">
        <v>1298</v>
      </c>
      <c r="D425" t="s">
        <v>389</v>
      </c>
      <c r="E425" t="s">
        <v>1659</v>
      </c>
      <c r="F425" s="2" t="s">
        <v>242</v>
      </c>
      <c r="G425" t="s">
        <v>1293</v>
      </c>
      <c r="H425" t="s">
        <v>271</v>
      </c>
      <c r="I425" s="7" t="s">
        <v>122</v>
      </c>
      <c r="J425" s="9">
        <v>2</v>
      </c>
      <c r="K425">
        <v>425</v>
      </c>
    </row>
    <row r="426" spans="1:11" x14ac:dyDescent="0.2">
      <c r="A426" t="s">
        <v>948</v>
      </c>
      <c r="B426" s="7" t="s">
        <v>32</v>
      </c>
      <c r="C426" s="2" t="s">
        <v>1298</v>
      </c>
      <c r="D426" t="s">
        <v>389</v>
      </c>
      <c r="E426" t="s">
        <v>1659</v>
      </c>
      <c r="F426" s="2" t="s">
        <v>470</v>
      </c>
      <c r="G426" t="s">
        <v>1293</v>
      </c>
      <c r="I426" s="7" t="s">
        <v>125</v>
      </c>
      <c r="J426" s="9" t="s">
        <v>125</v>
      </c>
      <c r="K426">
        <v>426</v>
      </c>
    </row>
    <row r="427" spans="1:11" x14ac:dyDescent="0.2">
      <c r="A427" t="s">
        <v>949</v>
      </c>
      <c r="B427" s="7" t="s">
        <v>32</v>
      </c>
      <c r="C427" s="2" t="s">
        <v>1327</v>
      </c>
      <c r="D427" t="s">
        <v>379</v>
      </c>
      <c r="E427" t="s">
        <v>950</v>
      </c>
      <c r="F427" s="2" t="s">
        <v>1656</v>
      </c>
      <c r="G427" t="s">
        <v>1293</v>
      </c>
      <c r="I427" s="7" t="s">
        <v>125</v>
      </c>
      <c r="J427" s="9" t="s">
        <v>125</v>
      </c>
      <c r="K427">
        <v>427</v>
      </c>
    </row>
    <row r="428" spans="1:11" x14ac:dyDescent="0.2">
      <c r="A428" s="17" t="s">
        <v>24</v>
      </c>
      <c r="B428" s="7" t="s">
        <v>32</v>
      </c>
      <c r="C428" s="3" t="s">
        <v>1718</v>
      </c>
      <c r="D428" t="s">
        <v>862</v>
      </c>
      <c r="E428" t="s">
        <v>111</v>
      </c>
      <c r="F428" t="s">
        <v>97</v>
      </c>
      <c r="G428" t="s">
        <v>1621</v>
      </c>
      <c r="H428" t="s">
        <v>184</v>
      </c>
      <c r="I428" s="7" t="s">
        <v>122</v>
      </c>
      <c r="J428" s="9">
        <v>1</v>
      </c>
      <c r="K428">
        <v>428</v>
      </c>
    </row>
    <row r="429" spans="1:11" x14ac:dyDescent="0.2">
      <c r="A429" s="17" t="s">
        <v>24</v>
      </c>
      <c r="B429" s="7" t="s">
        <v>25</v>
      </c>
      <c r="C429" s="3" t="s">
        <v>1718</v>
      </c>
      <c r="D429" t="s">
        <v>862</v>
      </c>
      <c r="E429" t="s">
        <v>952</v>
      </c>
      <c r="F429" s="2" t="s">
        <v>617</v>
      </c>
      <c r="G429" t="s">
        <v>1293</v>
      </c>
      <c r="I429" s="7" t="s">
        <v>123</v>
      </c>
      <c r="J429" s="9">
        <v>2</v>
      </c>
      <c r="K429">
        <v>429</v>
      </c>
    </row>
    <row r="430" spans="1:11" x14ac:dyDescent="0.2">
      <c r="A430" s="17" t="s">
        <v>24</v>
      </c>
      <c r="B430" s="7" t="s">
        <v>25</v>
      </c>
      <c r="C430" s="3" t="s">
        <v>1718</v>
      </c>
      <c r="D430" t="s">
        <v>379</v>
      </c>
      <c r="E430" t="s">
        <v>1659</v>
      </c>
      <c r="F430" t="s">
        <v>376</v>
      </c>
      <c r="G430" t="s">
        <v>1621</v>
      </c>
      <c r="H430" t="s">
        <v>182</v>
      </c>
      <c r="I430" s="7" t="s">
        <v>122</v>
      </c>
      <c r="J430" s="9">
        <v>1</v>
      </c>
      <c r="K430">
        <v>430</v>
      </c>
    </row>
    <row r="431" spans="1:11" x14ac:dyDescent="0.2">
      <c r="A431" s="17" t="s">
        <v>24</v>
      </c>
      <c r="B431" s="7" t="s">
        <v>25</v>
      </c>
      <c r="C431" s="3" t="s">
        <v>1718</v>
      </c>
      <c r="D431" t="s">
        <v>379</v>
      </c>
      <c r="E431" t="s">
        <v>1659</v>
      </c>
      <c r="F431" t="s">
        <v>500</v>
      </c>
      <c r="G431" t="s">
        <v>1621</v>
      </c>
      <c r="I431" s="7" t="s">
        <v>125</v>
      </c>
      <c r="J431" s="9" t="s">
        <v>125</v>
      </c>
      <c r="K431">
        <v>431</v>
      </c>
    </row>
    <row r="432" spans="1:11" x14ac:dyDescent="0.2">
      <c r="A432" s="17" t="s">
        <v>24</v>
      </c>
      <c r="B432" s="7" t="s">
        <v>25</v>
      </c>
      <c r="C432" s="3" t="s">
        <v>1718</v>
      </c>
      <c r="D432" t="s">
        <v>862</v>
      </c>
      <c r="E432" t="s">
        <v>951</v>
      </c>
      <c r="F432" s="2" t="s">
        <v>470</v>
      </c>
      <c r="G432" t="s">
        <v>1293</v>
      </c>
      <c r="I432" s="7" t="s">
        <v>125</v>
      </c>
      <c r="J432" s="9" t="s">
        <v>125</v>
      </c>
      <c r="K432">
        <v>432</v>
      </c>
    </row>
    <row r="433" spans="1:11" x14ac:dyDescent="0.2">
      <c r="A433" t="s">
        <v>953</v>
      </c>
      <c r="B433" s="7" t="s">
        <v>32</v>
      </c>
      <c r="C433" s="2" t="s">
        <v>207</v>
      </c>
      <c r="D433" t="s">
        <v>366</v>
      </c>
      <c r="E433" t="s">
        <v>954</v>
      </c>
      <c r="F433" t="s">
        <v>343</v>
      </c>
      <c r="G433" t="s">
        <v>1293</v>
      </c>
      <c r="I433" s="7" t="s">
        <v>125</v>
      </c>
      <c r="J433" s="9" t="s">
        <v>125</v>
      </c>
      <c r="K433">
        <v>433</v>
      </c>
    </row>
    <row r="434" spans="1:11" x14ac:dyDescent="0.2">
      <c r="A434" t="s">
        <v>953</v>
      </c>
      <c r="B434" s="7" t="s">
        <v>32</v>
      </c>
      <c r="C434" s="2" t="s">
        <v>207</v>
      </c>
      <c r="D434" t="s">
        <v>366</v>
      </c>
      <c r="E434" t="s">
        <v>1659</v>
      </c>
      <c r="F434" t="s">
        <v>487</v>
      </c>
      <c r="G434" t="s">
        <v>1293</v>
      </c>
      <c r="I434" s="7" t="s">
        <v>125</v>
      </c>
      <c r="J434" s="9" t="s">
        <v>125</v>
      </c>
      <c r="K434">
        <v>434</v>
      </c>
    </row>
    <row r="435" spans="1:11" x14ac:dyDescent="0.2">
      <c r="A435" t="s">
        <v>953</v>
      </c>
      <c r="B435" s="7" t="s">
        <v>32</v>
      </c>
      <c r="C435" s="2" t="s">
        <v>207</v>
      </c>
      <c r="D435" t="s">
        <v>208</v>
      </c>
      <c r="E435" t="s">
        <v>210</v>
      </c>
      <c r="F435" t="s">
        <v>343</v>
      </c>
      <c r="G435" t="s">
        <v>1621</v>
      </c>
      <c r="H435" t="s">
        <v>209</v>
      </c>
      <c r="I435" s="7" t="s">
        <v>123</v>
      </c>
      <c r="J435" s="9">
        <v>4</v>
      </c>
      <c r="K435">
        <v>435</v>
      </c>
    </row>
    <row r="436" spans="1:11" x14ac:dyDescent="0.2">
      <c r="A436" t="s">
        <v>276</v>
      </c>
      <c r="B436" s="7" t="s">
        <v>32</v>
      </c>
      <c r="C436" s="2" t="s">
        <v>1353</v>
      </c>
      <c r="D436" t="s">
        <v>345</v>
      </c>
      <c r="E436" t="s">
        <v>243</v>
      </c>
      <c r="F436" t="s">
        <v>910</v>
      </c>
      <c r="G436" t="s">
        <v>244</v>
      </c>
      <c r="H436" t="s">
        <v>278</v>
      </c>
      <c r="I436" s="10" t="s">
        <v>125</v>
      </c>
      <c r="J436" s="8" t="s">
        <v>125</v>
      </c>
      <c r="K436">
        <v>436</v>
      </c>
    </row>
    <row r="437" spans="1:11" x14ac:dyDescent="0.2">
      <c r="A437" t="s">
        <v>197</v>
      </c>
      <c r="B437" s="7" t="s">
        <v>198</v>
      </c>
      <c r="C437" s="2" t="s">
        <v>1333</v>
      </c>
      <c r="D437" t="s">
        <v>345</v>
      </c>
      <c r="E437" t="s">
        <v>199</v>
      </c>
      <c r="F437" t="s">
        <v>805</v>
      </c>
      <c r="G437" t="s">
        <v>1621</v>
      </c>
      <c r="H437" t="s">
        <v>200</v>
      </c>
      <c r="I437" s="10" t="s">
        <v>122</v>
      </c>
      <c r="J437" s="8">
        <v>2</v>
      </c>
      <c r="K437">
        <v>437</v>
      </c>
    </row>
    <row r="438" spans="1:11" x14ac:dyDescent="0.2">
      <c r="A438" t="s">
        <v>955</v>
      </c>
      <c r="B438" s="7" t="s">
        <v>32</v>
      </c>
      <c r="C438" s="3" t="s">
        <v>1718</v>
      </c>
      <c r="D438" t="s">
        <v>956</v>
      </c>
      <c r="E438" t="s">
        <v>427</v>
      </c>
      <c r="F438" t="s">
        <v>343</v>
      </c>
      <c r="G438" t="s">
        <v>1293</v>
      </c>
      <c r="H438" t="s">
        <v>158</v>
      </c>
      <c r="I438" s="7" t="s">
        <v>122</v>
      </c>
      <c r="J438" s="9">
        <v>1</v>
      </c>
      <c r="K438">
        <v>438</v>
      </c>
    </row>
    <row r="439" spans="1:11" x14ac:dyDescent="0.2">
      <c r="A439" t="s">
        <v>957</v>
      </c>
      <c r="B439" s="7" t="s">
        <v>32</v>
      </c>
      <c r="C439" s="2" t="s">
        <v>1345</v>
      </c>
      <c r="D439" t="s">
        <v>379</v>
      </c>
      <c r="E439" t="s">
        <v>1659</v>
      </c>
      <c r="F439" s="2" t="s">
        <v>470</v>
      </c>
      <c r="G439" t="s">
        <v>1293</v>
      </c>
      <c r="I439" s="7" t="s">
        <v>125</v>
      </c>
      <c r="J439" s="9" t="s">
        <v>125</v>
      </c>
      <c r="K439">
        <v>439</v>
      </c>
    </row>
    <row r="440" spans="1:11" x14ac:dyDescent="0.2">
      <c r="A440" t="s">
        <v>958</v>
      </c>
      <c r="B440" s="7" t="s">
        <v>32</v>
      </c>
      <c r="C440" s="2" t="s">
        <v>1323</v>
      </c>
      <c r="D440" t="s">
        <v>959</v>
      </c>
      <c r="E440" t="s">
        <v>503</v>
      </c>
      <c r="F440" s="2" t="s">
        <v>1656</v>
      </c>
      <c r="G440" t="s">
        <v>1293</v>
      </c>
      <c r="H440" t="s">
        <v>257</v>
      </c>
      <c r="I440" s="7" t="s">
        <v>122</v>
      </c>
      <c r="J440" s="9">
        <v>2</v>
      </c>
      <c r="K440">
        <v>440</v>
      </c>
    </row>
    <row r="441" spans="1:11" x14ac:dyDescent="0.2">
      <c r="A441" s="17" t="s">
        <v>960</v>
      </c>
      <c r="B441" s="7" t="s">
        <v>32</v>
      </c>
      <c r="C441" s="2" t="s">
        <v>1345</v>
      </c>
      <c r="D441" t="s">
        <v>862</v>
      </c>
      <c r="E441" t="s">
        <v>141</v>
      </c>
      <c r="F441" t="s">
        <v>343</v>
      </c>
      <c r="G441" t="s">
        <v>1624</v>
      </c>
      <c r="H441" t="s">
        <v>163</v>
      </c>
      <c r="I441" s="7" t="s">
        <v>122</v>
      </c>
      <c r="J441" s="9">
        <v>2</v>
      </c>
      <c r="K441">
        <v>441</v>
      </c>
    </row>
    <row r="442" spans="1:11" x14ac:dyDescent="0.2">
      <c r="A442" s="17" t="s">
        <v>960</v>
      </c>
      <c r="B442" s="7" t="s">
        <v>32</v>
      </c>
      <c r="C442" s="2" t="s">
        <v>1345</v>
      </c>
      <c r="D442" t="s">
        <v>862</v>
      </c>
      <c r="E442" t="s">
        <v>1659</v>
      </c>
      <c r="F442" s="2" t="s">
        <v>470</v>
      </c>
      <c r="G442" t="s">
        <v>1293</v>
      </c>
      <c r="I442" s="7" t="s">
        <v>125</v>
      </c>
      <c r="J442" s="9" t="s">
        <v>125</v>
      </c>
      <c r="K442">
        <v>442</v>
      </c>
    </row>
    <row r="443" spans="1:11" x14ac:dyDescent="0.2">
      <c r="A443" s="17" t="s">
        <v>960</v>
      </c>
      <c r="B443" s="10" t="s">
        <v>202</v>
      </c>
      <c r="C443" s="2" t="s">
        <v>1345</v>
      </c>
      <c r="D443" t="s">
        <v>862</v>
      </c>
      <c r="E443" t="s">
        <v>1679</v>
      </c>
      <c r="F443" t="s">
        <v>343</v>
      </c>
      <c r="G443" t="s">
        <v>1670</v>
      </c>
      <c r="H443" t="s">
        <v>1677</v>
      </c>
      <c r="I443" s="7" t="s">
        <v>125</v>
      </c>
      <c r="J443" s="9" t="s">
        <v>125</v>
      </c>
      <c r="K443">
        <v>443</v>
      </c>
    </row>
    <row r="444" spans="1:11" x14ac:dyDescent="0.2">
      <c r="A444" t="s">
        <v>961</v>
      </c>
      <c r="B444" s="7" t="s">
        <v>32</v>
      </c>
      <c r="C444" s="2" t="s">
        <v>227</v>
      </c>
      <c r="D444" t="s">
        <v>366</v>
      </c>
      <c r="E444" t="s">
        <v>962</v>
      </c>
      <c r="F444" t="s">
        <v>910</v>
      </c>
      <c r="G444" t="s">
        <v>1293</v>
      </c>
      <c r="I444" s="7" t="s">
        <v>125</v>
      </c>
      <c r="J444" s="9" t="s">
        <v>125</v>
      </c>
      <c r="K444">
        <v>444</v>
      </c>
    </row>
    <row r="445" spans="1:11" x14ac:dyDescent="0.2">
      <c r="A445" t="s">
        <v>961</v>
      </c>
      <c r="B445" s="7" t="s">
        <v>32</v>
      </c>
      <c r="C445" s="2" t="s">
        <v>227</v>
      </c>
      <c r="D445" t="s">
        <v>366</v>
      </c>
      <c r="E445" t="s">
        <v>963</v>
      </c>
      <c r="F445" t="s">
        <v>966</v>
      </c>
      <c r="G445" t="s">
        <v>1293</v>
      </c>
      <c r="I445" s="7" t="s">
        <v>125</v>
      </c>
      <c r="J445" s="9" t="s">
        <v>125</v>
      </c>
      <c r="K445">
        <v>445</v>
      </c>
    </row>
    <row r="446" spans="1:11" x14ac:dyDescent="0.2">
      <c r="A446" t="s">
        <v>961</v>
      </c>
      <c r="B446" s="7" t="s">
        <v>32</v>
      </c>
      <c r="C446" s="2" t="s">
        <v>227</v>
      </c>
      <c r="D446" t="s">
        <v>366</v>
      </c>
      <c r="E446" t="s">
        <v>964</v>
      </c>
      <c r="F446" t="s">
        <v>965</v>
      </c>
      <c r="G446" t="s">
        <v>1293</v>
      </c>
      <c r="I446" s="7" t="s">
        <v>125</v>
      </c>
      <c r="J446" s="9" t="s">
        <v>125</v>
      </c>
      <c r="K446">
        <v>446</v>
      </c>
    </row>
    <row r="447" spans="1:11" x14ac:dyDescent="0.2">
      <c r="A447" t="s">
        <v>967</v>
      </c>
      <c r="B447" s="7" t="s">
        <v>32</v>
      </c>
      <c r="C447" s="3" t="s">
        <v>377</v>
      </c>
      <c r="D447" t="s">
        <v>345</v>
      </c>
      <c r="E447" t="s">
        <v>968</v>
      </c>
      <c r="F447" t="s">
        <v>424</v>
      </c>
      <c r="G447" t="s">
        <v>1293</v>
      </c>
      <c r="I447" s="7" t="s">
        <v>125</v>
      </c>
      <c r="J447" s="9" t="s">
        <v>125</v>
      </c>
      <c r="K447">
        <v>447</v>
      </c>
    </row>
    <row r="448" spans="1:11" x14ac:dyDescent="0.2">
      <c r="A448" t="s">
        <v>969</v>
      </c>
      <c r="B448" s="7" t="s">
        <v>32</v>
      </c>
      <c r="C448" s="2" t="s">
        <v>1348</v>
      </c>
      <c r="D448" t="s">
        <v>345</v>
      </c>
      <c r="E448" t="s">
        <v>971</v>
      </c>
      <c r="F448" t="s">
        <v>460</v>
      </c>
      <c r="G448" t="s">
        <v>1624</v>
      </c>
      <c r="H448" t="s">
        <v>1638</v>
      </c>
      <c r="I448" s="7" t="s">
        <v>125</v>
      </c>
      <c r="J448" s="9" t="s">
        <v>125</v>
      </c>
      <c r="K448">
        <v>448</v>
      </c>
    </row>
    <row r="449" spans="1:11" x14ac:dyDescent="0.2">
      <c r="A449" t="s">
        <v>969</v>
      </c>
      <c r="B449" s="7" t="s">
        <v>32</v>
      </c>
      <c r="C449" s="2" t="s">
        <v>1348</v>
      </c>
      <c r="D449" t="s">
        <v>345</v>
      </c>
      <c r="E449" t="s">
        <v>970</v>
      </c>
      <c r="F449" s="2" t="s">
        <v>478</v>
      </c>
      <c r="G449" t="s">
        <v>1293</v>
      </c>
      <c r="I449" s="7" t="s">
        <v>125</v>
      </c>
      <c r="J449" s="9" t="s">
        <v>125</v>
      </c>
      <c r="K449">
        <v>449</v>
      </c>
    </row>
    <row r="450" spans="1:11" x14ac:dyDescent="0.2">
      <c r="A450" t="s">
        <v>972</v>
      </c>
      <c r="B450" s="7" t="s">
        <v>32</v>
      </c>
      <c r="C450" s="2" t="s">
        <v>1326</v>
      </c>
      <c r="D450" t="s">
        <v>379</v>
      </c>
      <c r="E450" t="s">
        <v>387</v>
      </c>
      <c r="F450" t="s">
        <v>343</v>
      </c>
      <c r="G450" t="s">
        <v>1293</v>
      </c>
      <c r="I450" s="7" t="s">
        <v>125</v>
      </c>
      <c r="J450" s="9" t="s">
        <v>125</v>
      </c>
      <c r="K450">
        <v>450</v>
      </c>
    </row>
    <row r="451" spans="1:11" x14ac:dyDescent="0.2">
      <c r="A451" t="s">
        <v>973</v>
      </c>
      <c r="B451" s="7" t="s">
        <v>32</v>
      </c>
      <c r="C451" s="3" t="s">
        <v>1718</v>
      </c>
      <c r="D451" t="s">
        <v>379</v>
      </c>
      <c r="E451" t="s">
        <v>974</v>
      </c>
      <c r="F451" t="s">
        <v>975</v>
      </c>
      <c r="G451" t="s">
        <v>1293</v>
      </c>
      <c r="I451" s="7" t="s">
        <v>125</v>
      </c>
      <c r="J451" s="9" t="s">
        <v>125</v>
      </c>
      <c r="K451">
        <v>451</v>
      </c>
    </row>
    <row r="452" spans="1:11" x14ac:dyDescent="0.2">
      <c r="A452" t="s">
        <v>976</v>
      </c>
      <c r="B452" s="7" t="s">
        <v>32</v>
      </c>
      <c r="C452" s="2" t="s">
        <v>1306</v>
      </c>
      <c r="D452" t="s">
        <v>345</v>
      </c>
      <c r="E452" t="s">
        <v>977</v>
      </c>
      <c r="F452" t="s">
        <v>978</v>
      </c>
      <c r="G452" t="s">
        <v>1293</v>
      </c>
      <c r="I452" s="7" t="s">
        <v>125</v>
      </c>
      <c r="J452" s="9" t="s">
        <v>125</v>
      </c>
      <c r="K452">
        <v>452</v>
      </c>
    </row>
    <row r="453" spans="1:11" x14ac:dyDescent="0.2">
      <c r="A453" s="17" t="s">
        <v>979</v>
      </c>
      <c r="B453" s="7" t="s">
        <v>32</v>
      </c>
      <c r="C453" s="2" t="s">
        <v>520</v>
      </c>
      <c r="D453" t="s">
        <v>862</v>
      </c>
      <c r="E453" t="s">
        <v>980</v>
      </c>
      <c r="F453" t="s">
        <v>805</v>
      </c>
      <c r="G453" t="s">
        <v>1293</v>
      </c>
      <c r="I453" s="7" t="s">
        <v>125</v>
      </c>
      <c r="J453" s="9" t="s">
        <v>125</v>
      </c>
      <c r="K453">
        <v>453</v>
      </c>
    </row>
    <row r="454" spans="1:11" x14ac:dyDescent="0.2">
      <c r="A454" s="17" t="s">
        <v>979</v>
      </c>
      <c r="B454" s="7" t="s">
        <v>70</v>
      </c>
      <c r="C454" s="2" t="s">
        <v>520</v>
      </c>
      <c r="D454" t="s">
        <v>520</v>
      </c>
      <c r="E454" t="s">
        <v>71</v>
      </c>
      <c r="F454" t="s">
        <v>681</v>
      </c>
      <c r="G454" t="s">
        <v>1621</v>
      </c>
      <c r="I454" s="7" t="s">
        <v>125</v>
      </c>
      <c r="J454" s="9" t="s">
        <v>125</v>
      </c>
      <c r="K454">
        <v>454</v>
      </c>
    </row>
    <row r="455" spans="1:11" x14ac:dyDescent="0.2">
      <c r="A455" t="s">
        <v>981</v>
      </c>
      <c r="B455" s="7" t="s">
        <v>32</v>
      </c>
      <c r="C455" s="2" t="s">
        <v>1300</v>
      </c>
      <c r="D455" t="s">
        <v>345</v>
      </c>
      <c r="E455" t="s">
        <v>982</v>
      </c>
      <c r="F455" t="s">
        <v>424</v>
      </c>
      <c r="G455" t="s">
        <v>1293</v>
      </c>
      <c r="I455" s="7" t="s">
        <v>125</v>
      </c>
      <c r="J455" s="9" t="s">
        <v>125</v>
      </c>
      <c r="K455">
        <v>455</v>
      </c>
    </row>
    <row r="456" spans="1:11" x14ac:dyDescent="0.2">
      <c r="A456" t="s">
        <v>983</v>
      </c>
      <c r="B456" s="7" t="s">
        <v>32</v>
      </c>
      <c r="C456" s="2" t="s">
        <v>228</v>
      </c>
      <c r="D456" t="s">
        <v>984</v>
      </c>
      <c r="E456" t="s">
        <v>985</v>
      </c>
      <c r="F456" t="s">
        <v>359</v>
      </c>
      <c r="G456" t="s">
        <v>1293</v>
      </c>
      <c r="I456" s="7" t="s">
        <v>125</v>
      </c>
      <c r="J456" s="9" t="s">
        <v>125</v>
      </c>
      <c r="K456">
        <v>456</v>
      </c>
    </row>
    <row r="457" spans="1:11" x14ac:dyDescent="0.2">
      <c r="A457" t="s">
        <v>986</v>
      </c>
      <c r="B457" s="7" t="s">
        <v>32</v>
      </c>
      <c r="C457" s="3" t="s">
        <v>1718</v>
      </c>
      <c r="D457" t="s">
        <v>345</v>
      </c>
      <c r="E457" t="s">
        <v>166</v>
      </c>
      <c r="F457" s="2" t="s">
        <v>478</v>
      </c>
      <c r="G457" t="s">
        <v>1293</v>
      </c>
      <c r="I457" s="7" t="s">
        <v>125</v>
      </c>
      <c r="J457" s="9" t="s">
        <v>125</v>
      </c>
      <c r="K457">
        <v>457</v>
      </c>
    </row>
    <row r="458" spans="1:11" x14ac:dyDescent="0.2">
      <c r="A458" t="s">
        <v>986</v>
      </c>
      <c r="B458" s="7" t="s">
        <v>32</v>
      </c>
      <c r="C458" s="3" t="s">
        <v>1718</v>
      </c>
      <c r="D458" t="s">
        <v>345</v>
      </c>
      <c r="E458" t="s">
        <v>1611</v>
      </c>
      <c r="F458" t="s">
        <v>988</v>
      </c>
      <c r="G458" t="s">
        <v>1293</v>
      </c>
      <c r="I458" s="7" t="s">
        <v>125</v>
      </c>
      <c r="J458" s="9" t="s">
        <v>125</v>
      </c>
      <c r="K458">
        <v>458</v>
      </c>
    </row>
    <row r="459" spans="1:11" x14ac:dyDescent="0.2">
      <c r="A459" t="s">
        <v>987</v>
      </c>
      <c r="B459" s="7" t="s">
        <v>32</v>
      </c>
      <c r="C459" s="2" t="s">
        <v>1353</v>
      </c>
      <c r="D459" t="s">
        <v>379</v>
      </c>
      <c r="E459" t="s">
        <v>1659</v>
      </c>
      <c r="F459" t="s">
        <v>989</v>
      </c>
      <c r="G459" t="s">
        <v>1624</v>
      </c>
      <c r="H459" t="s">
        <v>204</v>
      </c>
      <c r="I459" s="7" t="s">
        <v>122</v>
      </c>
      <c r="J459" s="9">
        <v>2</v>
      </c>
      <c r="K459">
        <v>459</v>
      </c>
    </row>
    <row r="460" spans="1:11" x14ac:dyDescent="0.2">
      <c r="A460" t="s">
        <v>990</v>
      </c>
      <c r="B460" s="7" t="s">
        <v>32</v>
      </c>
      <c r="C460" s="2" t="s">
        <v>324</v>
      </c>
      <c r="D460" t="s">
        <v>337</v>
      </c>
      <c r="E460" t="s">
        <v>206</v>
      </c>
      <c r="F460" t="s">
        <v>343</v>
      </c>
      <c r="G460" t="s">
        <v>1624</v>
      </c>
      <c r="H460" t="s">
        <v>205</v>
      </c>
      <c r="I460" s="7" t="s">
        <v>123</v>
      </c>
      <c r="J460" s="9">
        <v>2</v>
      </c>
      <c r="K460">
        <v>460</v>
      </c>
    </row>
    <row r="461" spans="1:11" x14ac:dyDescent="0.2">
      <c r="A461" s="18" t="s">
        <v>990</v>
      </c>
      <c r="B461" s="10" t="s">
        <v>1678</v>
      </c>
      <c r="C461" s="2" t="s">
        <v>324</v>
      </c>
      <c r="D461" t="s">
        <v>337</v>
      </c>
      <c r="E461" t="s">
        <v>1683</v>
      </c>
      <c r="F461" t="s">
        <v>343</v>
      </c>
      <c r="G461" t="s">
        <v>1670</v>
      </c>
      <c r="H461" t="s">
        <v>179</v>
      </c>
      <c r="I461" s="7" t="s">
        <v>125</v>
      </c>
      <c r="J461" s="9" t="s">
        <v>125</v>
      </c>
      <c r="K461">
        <v>461</v>
      </c>
    </row>
    <row r="462" spans="1:11" x14ac:dyDescent="0.2">
      <c r="A462" t="s">
        <v>991</v>
      </c>
      <c r="B462" s="7" t="s">
        <v>32</v>
      </c>
      <c r="C462" s="3" t="s">
        <v>533</v>
      </c>
      <c r="D462" t="s">
        <v>992</v>
      </c>
      <c r="E462" t="s">
        <v>362</v>
      </c>
      <c r="F462" t="s">
        <v>343</v>
      </c>
      <c r="G462" t="s">
        <v>1293</v>
      </c>
      <c r="I462" s="7" t="s">
        <v>125</v>
      </c>
      <c r="J462" s="9" t="s">
        <v>125</v>
      </c>
      <c r="K462">
        <v>462</v>
      </c>
    </row>
    <row r="463" spans="1:11" x14ac:dyDescent="0.2">
      <c r="A463" t="s">
        <v>993</v>
      </c>
      <c r="B463" s="7" t="s">
        <v>32</v>
      </c>
      <c r="C463" s="2" t="s">
        <v>207</v>
      </c>
      <c r="D463" t="s">
        <v>345</v>
      </c>
      <c r="E463" t="s">
        <v>362</v>
      </c>
      <c r="F463" t="s">
        <v>343</v>
      </c>
      <c r="G463" t="s">
        <v>1293</v>
      </c>
      <c r="I463" s="7" t="s">
        <v>125</v>
      </c>
      <c r="J463" s="9" t="s">
        <v>125</v>
      </c>
      <c r="K463">
        <v>463</v>
      </c>
    </row>
    <row r="464" spans="1:11" x14ac:dyDescent="0.2">
      <c r="A464" t="s">
        <v>994</v>
      </c>
      <c r="B464" s="7" t="s">
        <v>32</v>
      </c>
      <c r="C464" s="2" t="s">
        <v>226</v>
      </c>
      <c r="D464" t="s">
        <v>345</v>
      </c>
      <c r="E464" t="s">
        <v>995</v>
      </c>
      <c r="F464" s="2" t="s">
        <v>1656</v>
      </c>
      <c r="G464" t="s">
        <v>1624</v>
      </c>
      <c r="H464" t="s">
        <v>136</v>
      </c>
      <c r="I464" s="7" t="s">
        <v>123</v>
      </c>
      <c r="J464" s="9">
        <v>2</v>
      </c>
      <c r="K464">
        <v>464</v>
      </c>
    </row>
    <row r="465" spans="1:11" x14ac:dyDescent="0.2">
      <c r="A465" t="s">
        <v>996</v>
      </c>
      <c r="B465" s="7" t="s">
        <v>32</v>
      </c>
      <c r="C465" s="2" t="s">
        <v>283</v>
      </c>
      <c r="D465" t="s">
        <v>347</v>
      </c>
      <c r="E465" t="s">
        <v>275</v>
      </c>
      <c r="F465" t="s">
        <v>487</v>
      </c>
      <c r="G465" t="s">
        <v>1293</v>
      </c>
      <c r="I465" s="7" t="s">
        <v>125</v>
      </c>
      <c r="J465" s="9" t="s">
        <v>125</v>
      </c>
      <c r="K465">
        <v>465</v>
      </c>
    </row>
    <row r="466" spans="1:11" x14ac:dyDescent="0.2">
      <c r="A466" t="s">
        <v>996</v>
      </c>
      <c r="B466" s="7" t="s">
        <v>32</v>
      </c>
      <c r="C466" s="2" t="s">
        <v>283</v>
      </c>
      <c r="D466" t="s">
        <v>347</v>
      </c>
      <c r="E466" t="s">
        <v>1659</v>
      </c>
      <c r="F466" t="s">
        <v>997</v>
      </c>
      <c r="G466" t="s">
        <v>1293</v>
      </c>
      <c r="I466" s="7" t="s">
        <v>125</v>
      </c>
      <c r="J466" s="9" t="s">
        <v>125</v>
      </c>
      <c r="K466">
        <v>466</v>
      </c>
    </row>
    <row r="467" spans="1:11" x14ac:dyDescent="0.2">
      <c r="A467" t="s">
        <v>996</v>
      </c>
      <c r="B467" s="7" t="s">
        <v>32</v>
      </c>
      <c r="C467" s="2" t="s">
        <v>283</v>
      </c>
      <c r="D467" t="s">
        <v>347</v>
      </c>
      <c r="E467" t="s">
        <v>998</v>
      </c>
      <c r="F467" t="s">
        <v>343</v>
      </c>
      <c r="G467" t="s">
        <v>1293</v>
      </c>
      <c r="I467" s="7" t="s">
        <v>125</v>
      </c>
      <c r="J467" s="9" t="s">
        <v>125</v>
      </c>
      <c r="K467">
        <v>467</v>
      </c>
    </row>
    <row r="468" spans="1:11" x14ac:dyDescent="0.2">
      <c r="A468" t="s">
        <v>999</v>
      </c>
      <c r="B468" s="7" t="s">
        <v>32</v>
      </c>
      <c r="C468" s="2" t="s">
        <v>1333</v>
      </c>
      <c r="D468" t="s">
        <v>992</v>
      </c>
      <c r="E468" t="s">
        <v>1000</v>
      </c>
      <c r="F468" t="s">
        <v>359</v>
      </c>
      <c r="G468" t="s">
        <v>1293</v>
      </c>
      <c r="I468" s="7" t="s">
        <v>125</v>
      </c>
      <c r="J468" s="9" t="s">
        <v>125</v>
      </c>
      <c r="K468">
        <v>468</v>
      </c>
    </row>
    <row r="469" spans="1:11" x14ac:dyDescent="0.2">
      <c r="A469" t="s">
        <v>161</v>
      </c>
      <c r="B469" s="7" t="s">
        <v>32</v>
      </c>
      <c r="C469" s="2" t="s">
        <v>929</v>
      </c>
      <c r="D469" t="s">
        <v>345</v>
      </c>
      <c r="E469" t="s">
        <v>162</v>
      </c>
      <c r="F469" t="s">
        <v>647</v>
      </c>
      <c r="G469" t="s">
        <v>1621</v>
      </c>
      <c r="H469" t="s">
        <v>185</v>
      </c>
      <c r="I469" s="10" t="s">
        <v>122</v>
      </c>
      <c r="J469" s="8">
        <v>2</v>
      </c>
      <c r="K469">
        <v>469</v>
      </c>
    </row>
    <row r="470" spans="1:11" x14ac:dyDescent="0.2">
      <c r="A470" t="s">
        <v>161</v>
      </c>
      <c r="B470" s="7" t="s">
        <v>32</v>
      </c>
      <c r="C470" s="2" t="s">
        <v>929</v>
      </c>
      <c r="D470" t="s">
        <v>345</v>
      </c>
      <c r="E470" t="s">
        <v>1659</v>
      </c>
      <c r="F470" t="s">
        <v>63</v>
      </c>
      <c r="G470" t="s">
        <v>1621</v>
      </c>
      <c r="H470" t="s">
        <v>186</v>
      </c>
      <c r="I470" s="10" t="s">
        <v>122</v>
      </c>
      <c r="J470" s="8">
        <v>2</v>
      </c>
      <c r="K470">
        <v>470</v>
      </c>
    </row>
    <row r="471" spans="1:11" x14ac:dyDescent="0.2">
      <c r="A471" t="s">
        <v>1001</v>
      </c>
      <c r="B471" s="7" t="s">
        <v>32</v>
      </c>
      <c r="C471" s="2" t="s">
        <v>1325</v>
      </c>
      <c r="D471" t="s">
        <v>1004</v>
      </c>
      <c r="E471" t="s">
        <v>1002</v>
      </c>
      <c r="F471" s="2" t="s">
        <v>1656</v>
      </c>
      <c r="G471" t="s">
        <v>1293</v>
      </c>
      <c r="H471" t="s">
        <v>257</v>
      </c>
      <c r="I471" s="7" t="s">
        <v>122</v>
      </c>
      <c r="J471" s="9">
        <v>2</v>
      </c>
      <c r="K471">
        <v>471</v>
      </c>
    </row>
    <row r="472" spans="1:11" x14ac:dyDescent="0.2">
      <c r="A472" t="s">
        <v>1001</v>
      </c>
      <c r="B472" s="7" t="s">
        <v>32</v>
      </c>
      <c r="C472" s="2" t="s">
        <v>1325</v>
      </c>
      <c r="D472" t="s">
        <v>1004</v>
      </c>
      <c r="E472" t="s">
        <v>1003</v>
      </c>
      <c r="F472" t="s">
        <v>997</v>
      </c>
      <c r="G472" t="s">
        <v>1293</v>
      </c>
      <c r="I472" s="7" t="s">
        <v>125</v>
      </c>
      <c r="J472" s="9" t="s">
        <v>125</v>
      </c>
      <c r="K472">
        <v>472</v>
      </c>
    </row>
    <row r="473" spans="1:11" x14ac:dyDescent="0.2">
      <c r="A473" s="17" t="s">
        <v>1005</v>
      </c>
      <c r="B473" s="7" t="s">
        <v>32</v>
      </c>
      <c r="C473" s="2" t="s">
        <v>1345</v>
      </c>
      <c r="D473" t="s">
        <v>345</v>
      </c>
      <c r="E473" t="s">
        <v>635</v>
      </c>
      <c r="F473" t="s">
        <v>343</v>
      </c>
      <c r="G473" t="s">
        <v>1293</v>
      </c>
      <c r="I473" s="7" t="s">
        <v>125</v>
      </c>
      <c r="J473" s="9" t="s">
        <v>125</v>
      </c>
      <c r="K473">
        <v>473</v>
      </c>
    </row>
    <row r="474" spans="1:11" x14ac:dyDescent="0.2">
      <c r="A474" s="17" t="s">
        <v>1005</v>
      </c>
      <c r="B474" s="7" t="s">
        <v>32</v>
      </c>
      <c r="C474" s="2" t="s">
        <v>1345</v>
      </c>
      <c r="D474" t="s">
        <v>366</v>
      </c>
      <c r="E474" t="s">
        <v>1006</v>
      </c>
      <c r="F474" t="s">
        <v>359</v>
      </c>
      <c r="G474" t="s">
        <v>1293</v>
      </c>
      <c r="H474" t="s">
        <v>147</v>
      </c>
      <c r="I474" s="7" t="s">
        <v>122</v>
      </c>
      <c r="J474" s="9">
        <v>1</v>
      </c>
      <c r="K474">
        <v>474</v>
      </c>
    </row>
    <row r="475" spans="1:11" x14ac:dyDescent="0.2">
      <c r="A475" t="s">
        <v>1007</v>
      </c>
      <c r="B475" s="7" t="s">
        <v>32</v>
      </c>
      <c r="C475" s="2" t="s">
        <v>1298</v>
      </c>
      <c r="D475" t="s">
        <v>345</v>
      </c>
      <c r="E475" t="s">
        <v>1008</v>
      </c>
      <c r="F475" s="2" t="s">
        <v>623</v>
      </c>
      <c r="G475" t="s">
        <v>1624</v>
      </c>
      <c r="H475" t="s">
        <v>154</v>
      </c>
      <c r="I475" s="7" t="s">
        <v>123</v>
      </c>
      <c r="J475" s="9">
        <v>2</v>
      </c>
      <c r="K475">
        <v>475</v>
      </c>
    </row>
    <row r="476" spans="1:11" x14ac:dyDescent="0.2">
      <c r="A476" t="s">
        <v>291</v>
      </c>
      <c r="B476" s="7" t="s">
        <v>32</v>
      </c>
      <c r="C476" s="2" t="s">
        <v>1054</v>
      </c>
      <c r="D476" t="s">
        <v>595</v>
      </c>
      <c r="E476" t="s">
        <v>1659</v>
      </c>
      <c r="F476" s="2" t="s">
        <v>491</v>
      </c>
      <c r="G476" t="s">
        <v>1621</v>
      </c>
      <c r="I476" s="7" t="s">
        <v>125</v>
      </c>
      <c r="J476" s="9" t="s">
        <v>125</v>
      </c>
      <c r="K476">
        <v>476</v>
      </c>
    </row>
    <row r="477" spans="1:11" x14ac:dyDescent="0.2">
      <c r="A477" t="s">
        <v>1009</v>
      </c>
      <c r="B477" s="7" t="s">
        <v>32</v>
      </c>
      <c r="C477" s="2" t="s">
        <v>1054</v>
      </c>
      <c r="D477" t="s">
        <v>366</v>
      </c>
      <c r="E477" t="s">
        <v>1010</v>
      </c>
      <c r="F477" s="2" t="s">
        <v>468</v>
      </c>
      <c r="G477" t="s">
        <v>1648</v>
      </c>
      <c r="H477" t="s">
        <v>297</v>
      </c>
      <c r="I477" s="7" t="s">
        <v>121</v>
      </c>
      <c r="J477" s="9">
        <v>4</v>
      </c>
      <c r="K477">
        <v>477</v>
      </c>
    </row>
    <row r="478" spans="1:11" x14ac:dyDescent="0.2">
      <c r="A478" t="s">
        <v>1011</v>
      </c>
      <c r="B478" s="7" t="s">
        <v>32</v>
      </c>
      <c r="C478" s="2" t="s">
        <v>1054</v>
      </c>
      <c r="D478" t="s">
        <v>345</v>
      </c>
      <c r="E478" t="s">
        <v>1012</v>
      </c>
      <c r="F478" t="s">
        <v>1295</v>
      </c>
      <c r="G478" t="s">
        <v>1293</v>
      </c>
      <c r="I478" s="7" t="s">
        <v>125</v>
      </c>
      <c r="J478" s="9" t="s">
        <v>125</v>
      </c>
      <c r="K478">
        <v>478</v>
      </c>
    </row>
    <row r="479" spans="1:11" x14ac:dyDescent="0.2">
      <c r="A479" t="s">
        <v>1014</v>
      </c>
      <c r="B479" s="7" t="s">
        <v>32</v>
      </c>
      <c r="C479" s="2" t="s">
        <v>355</v>
      </c>
      <c r="D479" t="s">
        <v>345</v>
      </c>
      <c r="E479" t="s">
        <v>1015</v>
      </c>
      <c r="F479" t="s">
        <v>343</v>
      </c>
      <c r="G479" t="s">
        <v>1293</v>
      </c>
      <c r="I479" s="7" t="s">
        <v>125</v>
      </c>
      <c r="J479" s="9" t="s">
        <v>125</v>
      </c>
      <c r="K479">
        <v>479</v>
      </c>
    </row>
    <row r="480" spans="1:11" x14ac:dyDescent="0.2">
      <c r="A480" t="s">
        <v>1014</v>
      </c>
      <c r="B480" s="7" t="s">
        <v>32</v>
      </c>
      <c r="C480" s="2" t="s">
        <v>355</v>
      </c>
      <c r="D480" t="s">
        <v>345</v>
      </c>
      <c r="E480" t="s">
        <v>1659</v>
      </c>
      <c r="F480" s="2" t="s">
        <v>1656</v>
      </c>
      <c r="G480" t="s">
        <v>1293</v>
      </c>
      <c r="I480" s="7" t="s">
        <v>125</v>
      </c>
      <c r="J480" s="9" t="s">
        <v>125</v>
      </c>
      <c r="K480">
        <v>480</v>
      </c>
    </row>
    <row r="481" spans="1:11" x14ac:dyDescent="0.2">
      <c r="A481" t="s">
        <v>1016</v>
      </c>
      <c r="B481" s="7" t="s">
        <v>32</v>
      </c>
      <c r="C481" s="2" t="s">
        <v>229</v>
      </c>
      <c r="D481" t="s">
        <v>1017</v>
      </c>
      <c r="E481" t="s">
        <v>1018</v>
      </c>
      <c r="F481" t="s">
        <v>359</v>
      </c>
      <c r="G481" t="s">
        <v>1293</v>
      </c>
      <c r="I481" s="7" t="s">
        <v>125</v>
      </c>
      <c r="J481" s="9" t="s">
        <v>125</v>
      </c>
      <c r="K481">
        <v>481</v>
      </c>
    </row>
    <row r="482" spans="1:11" x14ac:dyDescent="0.2">
      <c r="A482" t="s">
        <v>1019</v>
      </c>
      <c r="B482" s="7" t="s">
        <v>32</v>
      </c>
      <c r="C482" s="2" t="s">
        <v>229</v>
      </c>
      <c r="D482" t="s">
        <v>1017</v>
      </c>
      <c r="E482" t="s">
        <v>1020</v>
      </c>
      <c r="F482" t="s">
        <v>414</v>
      </c>
      <c r="G482" t="s">
        <v>1293</v>
      </c>
      <c r="I482" s="7" t="s">
        <v>125</v>
      </c>
      <c r="J482" s="9" t="s">
        <v>125</v>
      </c>
      <c r="K482">
        <v>482</v>
      </c>
    </row>
    <row r="483" spans="1:11" x14ac:dyDescent="0.2">
      <c r="A483" t="s">
        <v>1021</v>
      </c>
      <c r="B483" s="7" t="s">
        <v>32</v>
      </c>
      <c r="C483" s="2" t="s">
        <v>1298</v>
      </c>
      <c r="D483" t="s">
        <v>379</v>
      </c>
      <c r="E483" t="s">
        <v>1022</v>
      </c>
      <c r="F483" s="2" t="s">
        <v>478</v>
      </c>
      <c r="G483" t="s">
        <v>1293</v>
      </c>
      <c r="I483" s="7" t="s">
        <v>125</v>
      </c>
      <c r="J483" s="9" t="s">
        <v>125</v>
      </c>
      <c r="K483">
        <v>483</v>
      </c>
    </row>
    <row r="484" spans="1:11" x14ac:dyDescent="0.2">
      <c r="A484" t="s">
        <v>1023</v>
      </c>
      <c r="B484" s="7" t="s">
        <v>32</v>
      </c>
      <c r="C484" s="2" t="s">
        <v>1345</v>
      </c>
      <c r="D484" t="s">
        <v>345</v>
      </c>
      <c r="E484" t="s">
        <v>1024</v>
      </c>
      <c r="F484" t="s">
        <v>343</v>
      </c>
      <c r="G484" t="s">
        <v>1293</v>
      </c>
      <c r="I484" s="7" t="s">
        <v>125</v>
      </c>
      <c r="J484" s="9" t="s">
        <v>125</v>
      </c>
      <c r="K484">
        <v>484</v>
      </c>
    </row>
    <row r="485" spans="1:11" x14ac:dyDescent="0.2">
      <c r="A485" s="18" t="s">
        <v>1023</v>
      </c>
      <c r="B485" s="10" t="s">
        <v>1675</v>
      </c>
      <c r="C485" s="2" t="s">
        <v>1345</v>
      </c>
      <c r="D485" t="s">
        <v>345</v>
      </c>
      <c r="E485" t="s">
        <v>427</v>
      </c>
      <c r="F485" t="s">
        <v>343</v>
      </c>
      <c r="G485" t="s">
        <v>1670</v>
      </c>
      <c r="H485" t="s">
        <v>179</v>
      </c>
      <c r="I485" s="7" t="s">
        <v>125</v>
      </c>
      <c r="J485" s="9" t="s">
        <v>125</v>
      </c>
      <c r="K485">
        <v>485</v>
      </c>
    </row>
    <row r="486" spans="1:11" x14ac:dyDescent="0.2">
      <c r="A486" t="s">
        <v>1025</v>
      </c>
      <c r="B486" s="7" t="s">
        <v>32</v>
      </c>
      <c r="C486" s="2" t="s">
        <v>1325</v>
      </c>
      <c r="D486" t="s">
        <v>379</v>
      </c>
      <c r="E486" t="s">
        <v>387</v>
      </c>
      <c r="F486" t="s">
        <v>343</v>
      </c>
      <c r="G486" t="s">
        <v>1293</v>
      </c>
      <c r="I486" s="7" t="s">
        <v>125</v>
      </c>
      <c r="J486" s="9" t="s">
        <v>125</v>
      </c>
      <c r="K486">
        <v>486</v>
      </c>
    </row>
    <row r="487" spans="1:11" x14ac:dyDescent="0.2">
      <c r="A487" t="s">
        <v>1026</v>
      </c>
      <c r="B487" s="7" t="s">
        <v>32</v>
      </c>
      <c r="C487" s="3" t="s">
        <v>533</v>
      </c>
      <c r="D487" t="s">
        <v>345</v>
      </c>
      <c r="E487" t="s">
        <v>1027</v>
      </c>
      <c r="F487" t="s">
        <v>372</v>
      </c>
      <c r="G487" t="s">
        <v>1624</v>
      </c>
      <c r="H487" t="s">
        <v>1642</v>
      </c>
      <c r="I487" s="7" t="s">
        <v>121</v>
      </c>
      <c r="J487" s="9">
        <v>4</v>
      </c>
      <c r="K487">
        <v>487</v>
      </c>
    </row>
    <row r="488" spans="1:11" x14ac:dyDescent="0.2">
      <c r="A488" t="s">
        <v>1028</v>
      </c>
      <c r="B488" s="7" t="s">
        <v>32</v>
      </c>
      <c r="C488" s="2" t="s">
        <v>457</v>
      </c>
      <c r="D488" t="s">
        <v>345</v>
      </c>
      <c r="E488" t="s">
        <v>1659</v>
      </c>
      <c r="F488" t="s">
        <v>1029</v>
      </c>
      <c r="G488" t="s">
        <v>1293</v>
      </c>
      <c r="I488" s="7" t="s">
        <v>125</v>
      </c>
      <c r="J488" s="9" t="s">
        <v>125</v>
      </c>
      <c r="K488">
        <v>488</v>
      </c>
    </row>
    <row r="489" spans="1:11" x14ac:dyDescent="0.2">
      <c r="A489" t="s">
        <v>1030</v>
      </c>
      <c r="B489" s="7" t="s">
        <v>32</v>
      </c>
      <c r="C489" s="3" t="s">
        <v>533</v>
      </c>
      <c r="D489" t="s">
        <v>379</v>
      </c>
      <c r="E489" t="s">
        <v>1659</v>
      </c>
      <c r="F489" s="2" t="s">
        <v>242</v>
      </c>
      <c r="G489" t="s">
        <v>1293</v>
      </c>
      <c r="H489" t="s">
        <v>271</v>
      </c>
      <c r="I489" s="7" t="s">
        <v>122</v>
      </c>
      <c r="J489" s="9">
        <v>2</v>
      </c>
      <c r="K489">
        <v>489</v>
      </c>
    </row>
    <row r="490" spans="1:11" x14ac:dyDescent="0.2">
      <c r="A490" t="s">
        <v>45</v>
      </c>
      <c r="B490" s="7" t="s">
        <v>32</v>
      </c>
      <c r="C490" s="2" t="s">
        <v>46</v>
      </c>
      <c r="D490" t="s">
        <v>345</v>
      </c>
      <c r="E490" t="s">
        <v>927</v>
      </c>
      <c r="F490" t="s">
        <v>721</v>
      </c>
      <c r="G490" t="s">
        <v>1621</v>
      </c>
      <c r="I490" s="7" t="s">
        <v>125</v>
      </c>
      <c r="J490" s="9" t="s">
        <v>125</v>
      </c>
      <c r="K490">
        <v>490</v>
      </c>
    </row>
    <row r="491" spans="1:11" x14ac:dyDescent="0.2">
      <c r="A491" s="17" t="s">
        <v>1031</v>
      </c>
      <c r="B491" s="7" t="s">
        <v>32</v>
      </c>
      <c r="C491" s="2" t="s">
        <v>1345</v>
      </c>
      <c r="D491" t="s">
        <v>345</v>
      </c>
      <c r="E491" t="s">
        <v>1315</v>
      </c>
      <c r="F491" t="s">
        <v>343</v>
      </c>
      <c r="G491" t="s">
        <v>1293</v>
      </c>
      <c r="I491" s="7" t="s">
        <v>125</v>
      </c>
      <c r="J491" s="9" t="s">
        <v>125</v>
      </c>
      <c r="K491">
        <v>491</v>
      </c>
    </row>
    <row r="492" spans="1:11" x14ac:dyDescent="0.2">
      <c r="A492" t="s">
        <v>1032</v>
      </c>
      <c r="B492" s="7" t="s">
        <v>32</v>
      </c>
      <c r="C492" s="2" t="s">
        <v>929</v>
      </c>
      <c r="D492" t="s">
        <v>345</v>
      </c>
      <c r="E492" t="s">
        <v>1659</v>
      </c>
      <c r="F492" s="2" t="s">
        <v>623</v>
      </c>
      <c r="G492" t="s">
        <v>1293</v>
      </c>
      <c r="H492" t="s">
        <v>154</v>
      </c>
      <c r="I492" s="7" t="s">
        <v>123</v>
      </c>
      <c r="J492" s="9">
        <v>2</v>
      </c>
      <c r="K492">
        <v>492</v>
      </c>
    </row>
    <row r="493" spans="1:11" x14ac:dyDescent="0.2">
      <c r="A493" t="s">
        <v>1033</v>
      </c>
      <c r="B493" s="7" t="s">
        <v>32</v>
      </c>
      <c r="C493" s="2" t="s">
        <v>230</v>
      </c>
      <c r="D493" t="s">
        <v>379</v>
      </c>
      <c r="E493" t="s">
        <v>971</v>
      </c>
      <c r="F493" t="s">
        <v>460</v>
      </c>
      <c r="G493" t="s">
        <v>1293</v>
      </c>
      <c r="H493" t="s">
        <v>165</v>
      </c>
      <c r="I493" s="7" t="s">
        <v>122</v>
      </c>
      <c r="J493" s="9">
        <v>2</v>
      </c>
      <c r="K493">
        <v>493</v>
      </c>
    </row>
    <row r="494" spans="1:11" x14ac:dyDescent="0.2">
      <c r="A494" t="s">
        <v>89</v>
      </c>
      <c r="B494" s="7" t="s">
        <v>32</v>
      </c>
      <c r="C494" s="3" t="s">
        <v>1718</v>
      </c>
      <c r="D494" t="s">
        <v>345</v>
      </c>
      <c r="E494" t="s">
        <v>864</v>
      </c>
      <c r="F494" t="s">
        <v>414</v>
      </c>
      <c r="G494" t="s">
        <v>1621</v>
      </c>
      <c r="H494" t="s">
        <v>183</v>
      </c>
      <c r="I494" s="7" t="s">
        <v>125</v>
      </c>
      <c r="J494" s="9" t="s">
        <v>125</v>
      </c>
      <c r="K494">
        <v>494</v>
      </c>
    </row>
    <row r="495" spans="1:11" x14ac:dyDescent="0.2">
      <c r="A495" t="s">
        <v>50</v>
      </c>
      <c r="B495" s="7" t="s">
        <v>32</v>
      </c>
      <c r="C495" s="2" t="s">
        <v>1306</v>
      </c>
      <c r="D495" t="s">
        <v>345</v>
      </c>
      <c r="E495" t="s">
        <v>53</v>
      </c>
      <c r="F495" t="s">
        <v>54</v>
      </c>
      <c r="G495" t="s">
        <v>1621</v>
      </c>
      <c r="H495" t="s">
        <v>52</v>
      </c>
      <c r="I495" s="7" t="s">
        <v>122</v>
      </c>
      <c r="J495" s="9">
        <v>1</v>
      </c>
      <c r="K495">
        <v>495</v>
      </c>
    </row>
    <row r="496" spans="1:11" x14ac:dyDescent="0.2">
      <c r="A496" t="s">
        <v>55</v>
      </c>
      <c r="B496" s="7" t="s">
        <v>32</v>
      </c>
      <c r="C496" s="2" t="s">
        <v>1306</v>
      </c>
      <c r="D496" t="s">
        <v>345</v>
      </c>
      <c r="E496" t="s">
        <v>56</v>
      </c>
      <c r="G496" t="s">
        <v>1621</v>
      </c>
      <c r="I496" s="7" t="s">
        <v>123</v>
      </c>
      <c r="J496" s="9">
        <v>2</v>
      </c>
      <c r="K496">
        <v>496</v>
      </c>
    </row>
    <row r="497" spans="1:11" x14ac:dyDescent="0.2">
      <c r="A497" t="s">
        <v>1034</v>
      </c>
      <c r="B497" s="7" t="s">
        <v>32</v>
      </c>
      <c r="C497" s="2" t="s">
        <v>1327</v>
      </c>
      <c r="D497" t="s">
        <v>345</v>
      </c>
      <c r="E497" t="s">
        <v>1660</v>
      </c>
      <c r="F497" s="2" t="s">
        <v>1656</v>
      </c>
      <c r="G497" t="s">
        <v>1662</v>
      </c>
      <c r="I497" s="7" t="s">
        <v>125</v>
      </c>
      <c r="J497" s="9" t="s">
        <v>125</v>
      </c>
      <c r="K497">
        <v>497</v>
      </c>
    </row>
    <row r="498" spans="1:11" x14ac:dyDescent="0.2">
      <c r="A498" s="17" t="s">
        <v>1034</v>
      </c>
      <c r="B498" s="7" t="s">
        <v>26</v>
      </c>
      <c r="C498" s="2" t="s">
        <v>1327</v>
      </c>
      <c r="D498" t="s">
        <v>345</v>
      </c>
      <c r="E498" t="s">
        <v>1661</v>
      </c>
      <c r="F498" t="s">
        <v>919</v>
      </c>
      <c r="G498" t="s">
        <v>1662</v>
      </c>
      <c r="H498" t="s">
        <v>249</v>
      </c>
      <c r="I498" s="7" t="s">
        <v>123</v>
      </c>
      <c r="J498" s="9">
        <v>4</v>
      </c>
      <c r="K498">
        <v>498</v>
      </c>
    </row>
    <row r="499" spans="1:11" x14ac:dyDescent="0.2">
      <c r="A499" t="s">
        <v>1035</v>
      </c>
      <c r="B499" s="7" t="s">
        <v>32</v>
      </c>
      <c r="C499" s="2" t="s">
        <v>929</v>
      </c>
      <c r="D499" t="s">
        <v>345</v>
      </c>
      <c r="E499" t="s">
        <v>1036</v>
      </c>
      <c r="F499" t="s">
        <v>376</v>
      </c>
      <c r="G499" t="s">
        <v>1624</v>
      </c>
      <c r="H499" t="s">
        <v>136</v>
      </c>
      <c r="I499" s="7" t="s">
        <v>122</v>
      </c>
      <c r="J499" s="9">
        <v>1</v>
      </c>
      <c r="K499">
        <v>499</v>
      </c>
    </row>
    <row r="500" spans="1:11" x14ac:dyDescent="0.2">
      <c r="A500" t="s">
        <v>1037</v>
      </c>
      <c r="B500" s="7" t="s">
        <v>32</v>
      </c>
      <c r="C500" s="2" t="s">
        <v>231</v>
      </c>
      <c r="D500" t="s">
        <v>366</v>
      </c>
      <c r="E500" t="s">
        <v>164</v>
      </c>
      <c r="F500" t="s">
        <v>460</v>
      </c>
      <c r="G500" t="s">
        <v>1293</v>
      </c>
      <c r="H500" t="s">
        <v>165</v>
      </c>
      <c r="I500" s="7" t="s">
        <v>122</v>
      </c>
      <c r="J500" s="9">
        <v>2</v>
      </c>
      <c r="K500">
        <v>500</v>
      </c>
    </row>
    <row r="501" spans="1:11" x14ac:dyDescent="0.2">
      <c r="A501" t="s">
        <v>1543</v>
      </c>
      <c r="B501" s="7" t="s">
        <v>32</v>
      </c>
      <c r="C501" s="3" t="s">
        <v>533</v>
      </c>
      <c r="D501" t="s">
        <v>345</v>
      </c>
      <c r="E501" t="s">
        <v>1659</v>
      </c>
      <c r="F501" s="2" t="s">
        <v>242</v>
      </c>
      <c r="G501" t="s">
        <v>1621</v>
      </c>
      <c r="H501" t="s">
        <v>271</v>
      </c>
      <c r="I501" s="7" t="s">
        <v>122</v>
      </c>
      <c r="J501" s="9">
        <v>2</v>
      </c>
      <c r="K501">
        <v>501</v>
      </c>
    </row>
    <row r="502" spans="1:11" x14ac:dyDescent="0.2">
      <c r="A502" t="s">
        <v>1038</v>
      </c>
      <c r="B502" s="7" t="s">
        <v>32</v>
      </c>
      <c r="C502" s="2" t="s">
        <v>1339</v>
      </c>
      <c r="D502" t="s">
        <v>337</v>
      </c>
      <c r="E502" t="s">
        <v>608</v>
      </c>
      <c r="F502" s="16" t="s">
        <v>1336</v>
      </c>
      <c r="G502" t="s">
        <v>1337</v>
      </c>
      <c r="H502" t="s">
        <v>136</v>
      </c>
      <c r="I502" s="7" t="s">
        <v>122</v>
      </c>
      <c r="J502" s="9">
        <v>1</v>
      </c>
      <c r="K502">
        <v>502</v>
      </c>
    </row>
    <row r="503" spans="1:11" x14ac:dyDescent="0.2">
      <c r="A503" t="s">
        <v>1038</v>
      </c>
      <c r="B503" s="7" t="s">
        <v>32</v>
      </c>
      <c r="C503" s="2" t="s">
        <v>1339</v>
      </c>
      <c r="D503" t="s">
        <v>337</v>
      </c>
      <c r="E503" t="s">
        <v>1220</v>
      </c>
      <c r="F503" t="s">
        <v>343</v>
      </c>
      <c r="G503" t="s">
        <v>1293</v>
      </c>
      <c r="I503" s="7" t="s">
        <v>125</v>
      </c>
      <c r="J503" s="9" t="s">
        <v>125</v>
      </c>
      <c r="K503">
        <v>503</v>
      </c>
    </row>
    <row r="504" spans="1:11" x14ac:dyDescent="0.2">
      <c r="A504" t="s">
        <v>1039</v>
      </c>
      <c r="B504" s="7" t="s">
        <v>48</v>
      </c>
      <c r="C504" s="2" t="s">
        <v>1306</v>
      </c>
      <c r="D504" t="s">
        <v>345</v>
      </c>
      <c r="E504" t="s">
        <v>1040</v>
      </c>
      <c r="F504" s="2" t="s">
        <v>478</v>
      </c>
      <c r="G504" t="s">
        <v>1293</v>
      </c>
      <c r="I504" s="7" t="s">
        <v>125</v>
      </c>
      <c r="J504" s="9" t="s">
        <v>125</v>
      </c>
      <c r="K504">
        <v>504</v>
      </c>
    </row>
    <row r="505" spans="1:11" x14ac:dyDescent="0.2">
      <c r="A505" t="s">
        <v>51</v>
      </c>
      <c r="B505" s="7" t="s">
        <v>32</v>
      </c>
      <c r="C505" s="2" t="s">
        <v>1306</v>
      </c>
      <c r="D505" t="s">
        <v>345</v>
      </c>
      <c r="E505" t="s">
        <v>53</v>
      </c>
      <c r="F505" t="s">
        <v>54</v>
      </c>
      <c r="G505" t="s">
        <v>1621</v>
      </c>
      <c r="H505" t="s">
        <v>52</v>
      </c>
      <c r="I505" s="7" t="s">
        <v>122</v>
      </c>
      <c r="J505" s="9">
        <v>1</v>
      </c>
      <c r="K505">
        <v>505</v>
      </c>
    </row>
    <row r="506" spans="1:11" x14ac:dyDescent="0.2">
      <c r="A506" t="s">
        <v>1041</v>
      </c>
      <c r="B506" s="7" t="s">
        <v>32</v>
      </c>
      <c r="C506" s="3" t="s">
        <v>377</v>
      </c>
      <c r="D506" t="s">
        <v>345</v>
      </c>
      <c r="E506" t="s">
        <v>1042</v>
      </c>
      <c r="F506" t="s">
        <v>424</v>
      </c>
      <c r="G506" t="s">
        <v>1293</v>
      </c>
      <c r="I506" s="7" t="s">
        <v>125</v>
      </c>
      <c r="J506" s="9" t="s">
        <v>125</v>
      </c>
      <c r="K506">
        <v>506</v>
      </c>
    </row>
    <row r="507" spans="1:11" x14ac:dyDescent="0.2">
      <c r="A507" t="s">
        <v>1043</v>
      </c>
      <c r="B507" s="7" t="s">
        <v>32</v>
      </c>
      <c r="C507" s="2" t="s">
        <v>320</v>
      </c>
      <c r="D507" t="s">
        <v>345</v>
      </c>
      <c r="E507" t="s">
        <v>495</v>
      </c>
      <c r="F507" s="2" t="s">
        <v>478</v>
      </c>
      <c r="G507" t="s">
        <v>1610</v>
      </c>
      <c r="I507" s="7" t="s">
        <v>125</v>
      </c>
      <c r="J507" s="9" t="s">
        <v>125</v>
      </c>
      <c r="K507">
        <v>507</v>
      </c>
    </row>
    <row r="508" spans="1:11" x14ac:dyDescent="0.2">
      <c r="A508" t="s">
        <v>1043</v>
      </c>
      <c r="B508" s="7" t="s">
        <v>32</v>
      </c>
      <c r="C508" s="2" t="s">
        <v>320</v>
      </c>
      <c r="D508" t="s">
        <v>345</v>
      </c>
      <c r="E508" t="s">
        <v>1044</v>
      </c>
      <c r="F508" s="2" t="s">
        <v>882</v>
      </c>
      <c r="G508" t="s">
        <v>1293</v>
      </c>
      <c r="I508" s="7" t="s">
        <v>125</v>
      </c>
      <c r="J508" s="9" t="s">
        <v>125</v>
      </c>
      <c r="K508">
        <v>508</v>
      </c>
    </row>
    <row r="509" spans="1:11" x14ac:dyDescent="0.2">
      <c r="A509" t="s">
        <v>1045</v>
      </c>
      <c r="B509" s="7" t="s">
        <v>32</v>
      </c>
      <c r="C509" s="2" t="s">
        <v>284</v>
      </c>
      <c r="D509" t="s">
        <v>366</v>
      </c>
      <c r="E509" t="s">
        <v>387</v>
      </c>
      <c r="F509" t="s">
        <v>343</v>
      </c>
      <c r="G509" t="s">
        <v>1293</v>
      </c>
      <c r="I509" s="7" t="s">
        <v>125</v>
      </c>
      <c r="J509" s="9" t="s">
        <v>125</v>
      </c>
      <c r="K509">
        <v>509</v>
      </c>
    </row>
    <row r="510" spans="1:11" x14ac:dyDescent="0.2">
      <c r="A510" t="s">
        <v>1046</v>
      </c>
      <c r="B510" s="7" t="s">
        <v>32</v>
      </c>
      <c r="C510" s="2" t="s">
        <v>1345</v>
      </c>
      <c r="D510" t="s">
        <v>810</v>
      </c>
      <c r="E510" t="s">
        <v>1047</v>
      </c>
      <c r="G510" t="s">
        <v>1293</v>
      </c>
      <c r="I510" s="7" t="s">
        <v>125</v>
      </c>
      <c r="J510" s="9" t="s">
        <v>125</v>
      </c>
      <c r="K510">
        <v>510</v>
      </c>
    </row>
    <row r="511" spans="1:11" x14ac:dyDescent="0.2">
      <c r="A511" t="s">
        <v>1048</v>
      </c>
      <c r="B511" s="7" t="s">
        <v>32</v>
      </c>
      <c r="C511" s="2" t="s">
        <v>1325</v>
      </c>
      <c r="D511" t="s">
        <v>366</v>
      </c>
      <c r="E511" t="s">
        <v>362</v>
      </c>
      <c r="F511" t="s">
        <v>343</v>
      </c>
      <c r="G511" t="s">
        <v>1624</v>
      </c>
      <c r="H511" t="s">
        <v>153</v>
      </c>
      <c r="I511" s="7" t="s">
        <v>122</v>
      </c>
      <c r="J511" s="9">
        <v>2</v>
      </c>
      <c r="K511">
        <v>511</v>
      </c>
    </row>
    <row r="512" spans="1:11" x14ac:dyDescent="0.2">
      <c r="A512" t="s">
        <v>1049</v>
      </c>
      <c r="B512" s="7" t="s">
        <v>32</v>
      </c>
      <c r="C512" s="2" t="s">
        <v>1300</v>
      </c>
      <c r="D512" t="s">
        <v>345</v>
      </c>
      <c r="E512" t="s">
        <v>510</v>
      </c>
      <c r="F512" s="3" t="s">
        <v>167</v>
      </c>
      <c r="G512" t="s">
        <v>1624</v>
      </c>
      <c r="H512" t="s">
        <v>168</v>
      </c>
      <c r="I512" s="7" t="s">
        <v>123</v>
      </c>
      <c r="J512" s="9">
        <v>4</v>
      </c>
      <c r="K512">
        <v>512</v>
      </c>
    </row>
    <row r="513" spans="1:11" x14ac:dyDescent="0.2">
      <c r="A513" s="17" t="s">
        <v>1050</v>
      </c>
      <c r="B513" s="7" t="s">
        <v>32</v>
      </c>
      <c r="C513" s="3" t="s">
        <v>533</v>
      </c>
      <c r="D513" t="s">
        <v>366</v>
      </c>
      <c r="E513" t="s">
        <v>764</v>
      </c>
      <c r="F513" s="2" t="s">
        <v>242</v>
      </c>
      <c r="G513" t="s">
        <v>1624</v>
      </c>
      <c r="H513" t="s">
        <v>271</v>
      </c>
      <c r="I513" s="7" t="s">
        <v>122</v>
      </c>
      <c r="J513" s="9">
        <v>2</v>
      </c>
      <c r="K513">
        <v>513</v>
      </c>
    </row>
    <row r="514" spans="1:11" x14ac:dyDescent="0.2">
      <c r="A514" s="17" t="s">
        <v>1050</v>
      </c>
      <c r="B514" s="7" t="s">
        <v>32</v>
      </c>
      <c r="C514" s="3" t="s">
        <v>533</v>
      </c>
      <c r="D514" t="s">
        <v>366</v>
      </c>
      <c r="E514" t="s">
        <v>1051</v>
      </c>
      <c r="F514" t="s">
        <v>1052</v>
      </c>
      <c r="G514" t="s">
        <v>1293</v>
      </c>
      <c r="I514" s="7" t="s">
        <v>125</v>
      </c>
      <c r="J514" s="9" t="s">
        <v>125</v>
      </c>
      <c r="K514">
        <v>514</v>
      </c>
    </row>
    <row r="515" spans="1:11" x14ac:dyDescent="0.2">
      <c r="A515" t="s">
        <v>1053</v>
      </c>
      <c r="B515" s="7" t="s">
        <v>32</v>
      </c>
      <c r="C515" s="2" t="s">
        <v>1054</v>
      </c>
      <c r="D515" t="s">
        <v>366</v>
      </c>
      <c r="E515" t="s">
        <v>1659</v>
      </c>
      <c r="F515" t="s">
        <v>359</v>
      </c>
      <c r="G515" t="s">
        <v>1293</v>
      </c>
      <c r="I515" s="7" t="s">
        <v>125</v>
      </c>
      <c r="J515" s="9" t="s">
        <v>125</v>
      </c>
      <c r="K515">
        <v>515</v>
      </c>
    </row>
    <row r="516" spans="1:11" x14ac:dyDescent="0.2">
      <c r="A516" t="s">
        <v>1625</v>
      </c>
      <c r="B516" s="7" t="s">
        <v>32</v>
      </c>
      <c r="C516" s="3" t="s">
        <v>533</v>
      </c>
      <c r="D516" t="s">
        <v>345</v>
      </c>
      <c r="E516" t="s">
        <v>1659</v>
      </c>
      <c r="F516" s="2" t="s">
        <v>242</v>
      </c>
      <c r="G516" t="s">
        <v>1621</v>
      </c>
      <c r="H516" t="s">
        <v>271</v>
      </c>
      <c r="I516" s="7" t="s">
        <v>122</v>
      </c>
      <c r="J516" s="9">
        <v>2</v>
      </c>
      <c r="K516">
        <v>516</v>
      </c>
    </row>
    <row r="517" spans="1:11" x14ac:dyDescent="0.2">
      <c r="A517" t="s">
        <v>286</v>
      </c>
      <c r="B517" s="7" t="s">
        <v>32</v>
      </c>
      <c r="C517" s="2" t="s">
        <v>287</v>
      </c>
      <c r="D517" t="s">
        <v>366</v>
      </c>
      <c r="E517" t="s">
        <v>387</v>
      </c>
      <c r="F517" t="s">
        <v>343</v>
      </c>
      <c r="G517" t="s">
        <v>1293</v>
      </c>
      <c r="I517" s="7" t="s">
        <v>125</v>
      </c>
      <c r="J517" s="9" t="s">
        <v>125</v>
      </c>
      <c r="K517">
        <v>517</v>
      </c>
    </row>
    <row r="518" spans="1:11" x14ac:dyDescent="0.2">
      <c r="A518" t="s">
        <v>286</v>
      </c>
      <c r="B518" s="7" t="s">
        <v>32</v>
      </c>
      <c r="C518" s="2" t="s">
        <v>287</v>
      </c>
      <c r="D518" t="s">
        <v>366</v>
      </c>
      <c r="E518" t="s">
        <v>1055</v>
      </c>
      <c r="F518" s="2" t="s">
        <v>1656</v>
      </c>
      <c r="G518" t="s">
        <v>1293</v>
      </c>
      <c r="I518" s="7" t="s">
        <v>125</v>
      </c>
      <c r="J518" s="9" t="s">
        <v>125</v>
      </c>
      <c r="K518">
        <v>518</v>
      </c>
    </row>
    <row r="519" spans="1:11" x14ac:dyDescent="0.2">
      <c r="A519" t="s">
        <v>112</v>
      </c>
      <c r="B519" s="7" t="s">
        <v>113</v>
      </c>
      <c r="C519" t="s">
        <v>114</v>
      </c>
      <c r="D519" t="s">
        <v>345</v>
      </c>
      <c r="E519" t="s">
        <v>115</v>
      </c>
      <c r="G519" t="s">
        <v>1621</v>
      </c>
      <c r="I519" s="7" t="s">
        <v>125</v>
      </c>
      <c r="J519" s="9" t="s">
        <v>125</v>
      </c>
      <c r="K519">
        <v>519</v>
      </c>
    </row>
    <row r="520" spans="1:11" x14ac:dyDescent="0.2">
      <c r="A520" s="17" t="s">
        <v>1056</v>
      </c>
      <c r="B520" s="7" t="s">
        <v>32</v>
      </c>
      <c r="C520" s="3" t="s">
        <v>1718</v>
      </c>
      <c r="D520" t="s">
        <v>337</v>
      </c>
      <c r="E520" t="s">
        <v>181</v>
      </c>
      <c r="F520" t="s">
        <v>681</v>
      </c>
      <c r="G520" t="s">
        <v>1624</v>
      </c>
      <c r="H520" t="s">
        <v>158</v>
      </c>
      <c r="I520" s="7" t="s">
        <v>125</v>
      </c>
      <c r="J520" s="9" t="s">
        <v>125</v>
      </c>
      <c r="K520">
        <v>520</v>
      </c>
    </row>
    <row r="521" spans="1:11" x14ac:dyDescent="0.2">
      <c r="A521" s="17" t="s">
        <v>1056</v>
      </c>
      <c r="B521" s="7" t="s">
        <v>32</v>
      </c>
      <c r="C521" s="3" t="s">
        <v>1718</v>
      </c>
      <c r="D521" t="s">
        <v>337</v>
      </c>
      <c r="E521" t="s">
        <v>604</v>
      </c>
      <c r="F521" t="s">
        <v>400</v>
      </c>
      <c r="G521" t="s">
        <v>1293</v>
      </c>
      <c r="I521" s="7" t="s">
        <v>125</v>
      </c>
      <c r="J521" s="9" t="s">
        <v>125</v>
      </c>
      <c r="K521">
        <v>521</v>
      </c>
    </row>
    <row r="522" spans="1:11" x14ac:dyDescent="0.2">
      <c r="A522" s="17" t="s">
        <v>1056</v>
      </c>
      <c r="B522" s="7" t="s">
        <v>104</v>
      </c>
      <c r="C522" s="3" t="s">
        <v>1718</v>
      </c>
      <c r="D522" t="s">
        <v>379</v>
      </c>
      <c r="E522" t="s">
        <v>1659</v>
      </c>
      <c r="F522" t="s">
        <v>400</v>
      </c>
      <c r="G522" t="s">
        <v>1621</v>
      </c>
      <c r="I522" s="7" t="s">
        <v>125</v>
      </c>
      <c r="J522" s="9" t="s">
        <v>125</v>
      </c>
      <c r="K522">
        <v>522</v>
      </c>
    </row>
    <row r="523" spans="1:11" x14ac:dyDescent="0.2">
      <c r="A523" t="s">
        <v>1058</v>
      </c>
      <c r="B523" s="7" t="s">
        <v>32</v>
      </c>
      <c r="C523" s="2" t="s">
        <v>1320</v>
      </c>
      <c r="D523" t="s">
        <v>389</v>
      </c>
      <c r="E523" t="s">
        <v>1618</v>
      </c>
      <c r="F523" s="2" t="s">
        <v>1656</v>
      </c>
      <c r="G523" t="s">
        <v>1293</v>
      </c>
      <c r="H523" t="s">
        <v>257</v>
      </c>
      <c r="I523" s="7" t="s">
        <v>122</v>
      </c>
      <c r="J523" s="9">
        <v>2</v>
      </c>
      <c r="K523">
        <v>523</v>
      </c>
    </row>
    <row r="524" spans="1:11" x14ac:dyDescent="0.2">
      <c r="A524" t="s">
        <v>1059</v>
      </c>
      <c r="B524" s="7" t="s">
        <v>32</v>
      </c>
      <c r="C524" s="2" t="s">
        <v>459</v>
      </c>
      <c r="D524" t="s">
        <v>345</v>
      </c>
      <c r="E524" t="s">
        <v>164</v>
      </c>
      <c r="F524" t="s">
        <v>460</v>
      </c>
      <c r="G524" t="s">
        <v>1624</v>
      </c>
      <c r="H524" t="s">
        <v>165</v>
      </c>
      <c r="I524" s="7" t="s">
        <v>122</v>
      </c>
      <c r="J524" s="9">
        <v>2</v>
      </c>
      <c r="K524">
        <v>524</v>
      </c>
    </row>
    <row r="525" spans="1:11" x14ac:dyDescent="0.2">
      <c r="A525" s="17" t="s">
        <v>1060</v>
      </c>
      <c r="B525" s="7" t="s">
        <v>32</v>
      </c>
      <c r="C525" s="2" t="s">
        <v>1054</v>
      </c>
      <c r="D525" t="s">
        <v>959</v>
      </c>
      <c r="E525" t="s">
        <v>1061</v>
      </c>
      <c r="F525" t="s">
        <v>838</v>
      </c>
      <c r="G525" t="s">
        <v>1293</v>
      </c>
      <c r="I525" s="7" t="s">
        <v>125</v>
      </c>
      <c r="J525" s="9" t="s">
        <v>125</v>
      </c>
      <c r="K525">
        <v>525</v>
      </c>
    </row>
    <row r="526" spans="1:11" x14ac:dyDescent="0.2">
      <c r="A526" s="17" t="s">
        <v>1060</v>
      </c>
      <c r="B526" s="7" t="s">
        <v>306</v>
      </c>
      <c r="C526" s="2" t="s">
        <v>1054</v>
      </c>
      <c r="D526" t="s">
        <v>347</v>
      </c>
      <c r="E526" t="s">
        <v>1659</v>
      </c>
      <c r="F526" s="2" t="s">
        <v>491</v>
      </c>
      <c r="G526" t="s">
        <v>1621</v>
      </c>
      <c r="H526" t="s">
        <v>136</v>
      </c>
      <c r="I526" s="10" t="s">
        <v>122</v>
      </c>
      <c r="J526" s="8">
        <v>1</v>
      </c>
      <c r="K526">
        <v>526</v>
      </c>
    </row>
    <row r="527" spans="1:11" x14ac:dyDescent="0.2">
      <c r="A527" s="17" t="s">
        <v>1060</v>
      </c>
      <c r="B527" s="7" t="s">
        <v>306</v>
      </c>
      <c r="C527" s="2" t="s">
        <v>1054</v>
      </c>
      <c r="D527" t="s">
        <v>347</v>
      </c>
      <c r="E527" t="s">
        <v>1659</v>
      </c>
      <c r="F527" s="2" t="s">
        <v>617</v>
      </c>
      <c r="G527" t="s">
        <v>1621</v>
      </c>
      <c r="H527" t="s">
        <v>136</v>
      </c>
      <c r="I527" s="10" t="s">
        <v>122</v>
      </c>
      <c r="J527" s="8">
        <v>2</v>
      </c>
      <c r="K527">
        <v>527</v>
      </c>
    </row>
    <row r="528" spans="1:11" x14ac:dyDescent="0.2">
      <c r="A528" t="s">
        <v>1062</v>
      </c>
      <c r="B528" s="7" t="s">
        <v>32</v>
      </c>
      <c r="C528" s="3" t="s">
        <v>1718</v>
      </c>
      <c r="D528" t="s">
        <v>337</v>
      </c>
      <c r="E528" t="s">
        <v>1063</v>
      </c>
      <c r="F528" s="2" t="s">
        <v>478</v>
      </c>
      <c r="G528" t="s">
        <v>1293</v>
      </c>
      <c r="I528" s="7" t="s">
        <v>125</v>
      </c>
      <c r="J528" s="9" t="s">
        <v>125</v>
      </c>
      <c r="K528">
        <v>528</v>
      </c>
    </row>
    <row r="529" spans="1:11" x14ac:dyDescent="0.2">
      <c r="A529" t="s">
        <v>1064</v>
      </c>
      <c r="B529" s="7" t="s">
        <v>32</v>
      </c>
      <c r="C529" s="2" t="s">
        <v>252</v>
      </c>
      <c r="D529" t="s">
        <v>345</v>
      </c>
      <c r="E529" t="s">
        <v>1065</v>
      </c>
      <c r="F529" t="s">
        <v>493</v>
      </c>
      <c r="G529" t="s">
        <v>1624</v>
      </c>
      <c r="H529" t="s">
        <v>250</v>
      </c>
      <c r="I529" s="7" t="s">
        <v>123</v>
      </c>
      <c r="J529" s="9">
        <v>4</v>
      </c>
      <c r="K529">
        <v>529</v>
      </c>
    </row>
    <row r="530" spans="1:11" x14ac:dyDescent="0.2">
      <c r="A530" t="s">
        <v>1064</v>
      </c>
      <c r="B530" s="7" t="s">
        <v>32</v>
      </c>
      <c r="C530" s="2" t="s">
        <v>252</v>
      </c>
      <c r="D530" t="s">
        <v>345</v>
      </c>
      <c r="E530" t="s">
        <v>1066</v>
      </c>
      <c r="F530" t="s">
        <v>681</v>
      </c>
      <c r="G530" t="s">
        <v>1624</v>
      </c>
      <c r="H530" t="s">
        <v>251</v>
      </c>
      <c r="I530" s="7" t="s">
        <v>122</v>
      </c>
      <c r="J530" s="9">
        <v>2</v>
      </c>
      <c r="K530">
        <v>530</v>
      </c>
    </row>
    <row r="531" spans="1:11" x14ac:dyDescent="0.2">
      <c r="A531" t="s">
        <v>1067</v>
      </c>
      <c r="B531" s="7" t="s">
        <v>32</v>
      </c>
      <c r="C531" s="2" t="s">
        <v>1302</v>
      </c>
      <c r="D531" t="s">
        <v>379</v>
      </c>
      <c r="E531" t="s">
        <v>1068</v>
      </c>
      <c r="F531" t="s">
        <v>1069</v>
      </c>
      <c r="G531" t="s">
        <v>1293</v>
      </c>
      <c r="I531" s="7" t="s">
        <v>125</v>
      </c>
      <c r="J531" s="9" t="s">
        <v>125</v>
      </c>
      <c r="K531">
        <v>531</v>
      </c>
    </row>
    <row r="532" spans="1:11" x14ac:dyDescent="0.2">
      <c r="A532" t="s">
        <v>1070</v>
      </c>
      <c r="B532" s="7" t="s">
        <v>32</v>
      </c>
      <c r="C532" s="2" t="s">
        <v>1344</v>
      </c>
      <c r="D532" t="s">
        <v>345</v>
      </c>
      <c r="E532" t="s">
        <v>1071</v>
      </c>
      <c r="F532" t="s">
        <v>424</v>
      </c>
      <c r="G532" t="s">
        <v>1624</v>
      </c>
      <c r="I532" s="7" t="s">
        <v>125</v>
      </c>
      <c r="J532" s="9" t="s">
        <v>125</v>
      </c>
      <c r="K532">
        <v>532</v>
      </c>
    </row>
    <row r="533" spans="1:11" x14ac:dyDescent="0.2">
      <c r="A533" t="s">
        <v>1072</v>
      </c>
      <c r="B533" s="7" t="s">
        <v>32</v>
      </c>
      <c r="C533" s="2" t="s">
        <v>1320</v>
      </c>
      <c r="D533" t="s">
        <v>345</v>
      </c>
      <c r="E533" t="s">
        <v>1073</v>
      </c>
      <c r="F533" s="2" t="s">
        <v>905</v>
      </c>
      <c r="G533" t="s">
        <v>1624</v>
      </c>
      <c r="H533" t="s">
        <v>200</v>
      </c>
      <c r="I533" s="7" t="s">
        <v>123</v>
      </c>
      <c r="J533" s="9">
        <v>4</v>
      </c>
      <c r="K533">
        <v>533</v>
      </c>
    </row>
    <row r="534" spans="1:11" x14ac:dyDescent="0.2">
      <c r="A534" s="17" t="s">
        <v>1074</v>
      </c>
      <c r="B534" s="7" t="s">
        <v>32</v>
      </c>
      <c r="C534" s="2" t="s">
        <v>207</v>
      </c>
      <c r="D534" t="s">
        <v>366</v>
      </c>
      <c r="E534" t="s">
        <v>362</v>
      </c>
      <c r="F534" t="s">
        <v>343</v>
      </c>
      <c r="G534" t="s">
        <v>1293</v>
      </c>
      <c r="I534" s="7" t="s">
        <v>125</v>
      </c>
      <c r="J534" s="9" t="s">
        <v>125</v>
      </c>
      <c r="K534">
        <v>534</v>
      </c>
    </row>
    <row r="535" spans="1:11" x14ac:dyDescent="0.2">
      <c r="A535" t="s">
        <v>1075</v>
      </c>
      <c r="B535" s="7" t="s">
        <v>32</v>
      </c>
      <c r="C535" s="3" t="s">
        <v>533</v>
      </c>
      <c r="D535" t="s">
        <v>345</v>
      </c>
      <c r="E535" t="s">
        <v>1720</v>
      </c>
      <c r="F535" s="2" t="s">
        <v>242</v>
      </c>
      <c r="G535" t="s">
        <v>1293</v>
      </c>
      <c r="H535" t="s">
        <v>271</v>
      </c>
      <c r="I535" s="7" t="s">
        <v>122</v>
      </c>
      <c r="J535" s="9">
        <v>2</v>
      </c>
      <c r="K535">
        <v>535</v>
      </c>
    </row>
    <row r="536" spans="1:11" x14ac:dyDescent="0.2">
      <c r="A536" t="s">
        <v>1075</v>
      </c>
      <c r="B536" s="7" t="s">
        <v>32</v>
      </c>
      <c r="C536" s="3" t="s">
        <v>533</v>
      </c>
      <c r="D536" t="s">
        <v>595</v>
      </c>
      <c r="E536" t="s">
        <v>427</v>
      </c>
      <c r="F536" t="s">
        <v>1052</v>
      </c>
      <c r="G536" t="s">
        <v>1293</v>
      </c>
      <c r="I536" s="7" t="s">
        <v>125</v>
      </c>
      <c r="J536" s="9" t="s">
        <v>125</v>
      </c>
      <c r="K536">
        <v>536</v>
      </c>
    </row>
    <row r="537" spans="1:11" x14ac:dyDescent="0.2">
      <c r="A537" t="s">
        <v>1076</v>
      </c>
      <c r="B537" s="7" t="s">
        <v>32</v>
      </c>
      <c r="C537" s="2" t="s">
        <v>459</v>
      </c>
      <c r="D537" t="s">
        <v>345</v>
      </c>
      <c r="E537" t="s">
        <v>1077</v>
      </c>
      <c r="F537" t="s">
        <v>721</v>
      </c>
      <c r="G537" t="s">
        <v>1610</v>
      </c>
      <c r="I537" s="7" t="s">
        <v>125</v>
      </c>
      <c r="J537" s="9" t="s">
        <v>125</v>
      </c>
      <c r="K537">
        <v>537</v>
      </c>
    </row>
    <row r="538" spans="1:11" x14ac:dyDescent="0.2">
      <c r="A538" t="s">
        <v>1078</v>
      </c>
      <c r="B538" s="7" t="s">
        <v>32</v>
      </c>
      <c r="C538" s="2" t="s">
        <v>285</v>
      </c>
      <c r="D538" t="s">
        <v>345</v>
      </c>
      <c r="E538" t="s">
        <v>360</v>
      </c>
      <c r="F538" s="2" t="s">
        <v>468</v>
      </c>
      <c r="G538" t="s">
        <v>1615</v>
      </c>
      <c r="I538" s="7" t="s">
        <v>125</v>
      </c>
      <c r="J538" s="9" t="s">
        <v>125</v>
      </c>
      <c r="K538">
        <v>538</v>
      </c>
    </row>
    <row r="539" spans="1:11" x14ac:dyDescent="0.2">
      <c r="A539" t="s">
        <v>1078</v>
      </c>
      <c r="B539" s="7" t="s">
        <v>32</v>
      </c>
      <c r="C539" s="2" t="s">
        <v>285</v>
      </c>
      <c r="D539" t="s">
        <v>345</v>
      </c>
      <c r="E539" t="s">
        <v>362</v>
      </c>
      <c r="F539" t="s">
        <v>343</v>
      </c>
      <c r="G539" t="s">
        <v>1293</v>
      </c>
      <c r="I539" s="7" t="s">
        <v>125</v>
      </c>
      <c r="J539" s="9" t="s">
        <v>125</v>
      </c>
      <c r="K539">
        <v>539</v>
      </c>
    </row>
    <row r="540" spans="1:11" x14ac:dyDescent="0.2">
      <c r="A540" s="17" t="s">
        <v>1078</v>
      </c>
      <c r="B540" s="7" t="s">
        <v>177</v>
      </c>
      <c r="C540" s="2" t="s">
        <v>285</v>
      </c>
      <c r="D540" t="s">
        <v>345</v>
      </c>
      <c r="E540" t="s">
        <v>178</v>
      </c>
      <c r="F540" t="s">
        <v>343</v>
      </c>
      <c r="G540" t="s">
        <v>1621</v>
      </c>
      <c r="H540" t="s">
        <v>179</v>
      </c>
      <c r="I540" s="7" t="s">
        <v>125</v>
      </c>
      <c r="J540" s="9" t="s">
        <v>125</v>
      </c>
      <c r="K540">
        <v>540</v>
      </c>
    </row>
    <row r="541" spans="1:11" x14ac:dyDescent="0.2">
      <c r="A541" t="s">
        <v>1078</v>
      </c>
      <c r="B541" s="7" t="s">
        <v>27</v>
      </c>
      <c r="C541" s="2" t="s">
        <v>285</v>
      </c>
      <c r="D541" t="s">
        <v>345</v>
      </c>
      <c r="E541" t="s">
        <v>1079</v>
      </c>
      <c r="F541" t="s">
        <v>1080</v>
      </c>
      <c r="G541" t="s">
        <v>1293</v>
      </c>
      <c r="I541" s="7" t="s">
        <v>125</v>
      </c>
      <c r="J541" s="9" t="s">
        <v>125</v>
      </c>
      <c r="K541">
        <v>541</v>
      </c>
    </row>
    <row r="542" spans="1:11" x14ac:dyDescent="0.2">
      <c r="A542" t="s">
        <v>1078</v>
      </c>
      <c r="B542" s="7" t="s">
        <v>27</v>
      </c>
      <c r="C542" s="2" t="s">
        <v>285</v>
      </c>
      <c r="D542" t="s">
        <v>345</v>
      </c>
      <c r="E542" t="s">
        <v>1081</v>
      </c>
      <c r="F542" t="s">
        <v>942</v>
      </c>
      <c r="G542" t="s">
        <v>1293</v>
      </c>
      <c r="I542" s="7" t="s">
        <v>125</v>
      </c>
      <c r="J542" s="9" t="s">
        <v>125</v>
      </c>
      <c r="K542">
        <v>542</v>
      </c>
    </row>
    <row r="543" spans="1:11" x14ac:dyDescent="0.2">
      <c r="A543" s="18" t="s">
        <v>1078</v>
      </c>
      <c r="B543" s="13" t="s">
        <v>1429</v>
      </c>
      <c r="C543" s="2" t="s">
        <v>285</v>
      </c>
      <c r="D543" t="s">
        <v>345</v>
      </c>
      <c r="E543" t="s">
        <v>1688</v>
      </c>
      <c r="F543" t="s">
        <v>343</v>
      </c>
      <c r="G543" t="s">
        <v>1670</v>
      </c>
      <c r="H543" t="s">
        <v>179</v>
      </c>
      <c r="I543" s="7" t="s">
        <v>125</v>
      </c>
      <c r="J543" s="9" t="s">
        <v>125</v>
      </c>
      <c r="K543">
        <v>543</v>
      </c>
    </row>
    <row r="544" spans="1:11" x14ac:dyDescent="0.2">
      <c r="A544" t="s">
        <v>1082</v>
      </c>
      <c r="B544" s="7" t="s">
        <v>32</v>
      </c>
      <c r="C544" s="3" t="s">
        <v>1718</v>
      </c>
      <c r="D544" t="s">
        <v>345</v>
      </c>
      <c r="E544" t="s">
        <v>1083</v>
      </c>
      <c r="F544" t="s">
        <v>1084</v>
      </c>
      <c r="G544" t="s">
        <v>1293</v>
      </c>
      <c r="I544" s="7" t="s">
        <v>125</v>
      </c>
      <c r="J544" s="9" t="s">
        <v>125</v>
      </c>
      <c r="K544">
        <v>544</v>
      </c>
    </row>
    <row r="545" spans="1:11" x14ac:dyDescent="0.2">
      <c r="A545" t="s">
        <v>1085</v>
      </c>
      <c r="B545" s="7" t="s">
        <v>32</v>
      </c>
      <c r="C545" s="3" t="s">
        <v>1718</v>
      </c>
      <c r="D545" t="s">
        <v>347</v>
      </c>
      <c r="E545" t="s">
        <v>1086</v>
      </c>
      <c r="F545" t="s">
        <v>690</v>
      </c>
      <c r="G545" t="s">
        <v>1293</v>
      </c>
      <c r="I545" s="7" t="s">
        <v>125</v>
      </c>
      <c r="J545" s="9" t="s">
        <v>125</v>
      </c>
      <c r="K545">
        <v>545</v>
      </c>
    </row>
    <row r="546" spans="1:11" x14ac:dyDescent="0.2">
      <c r="A546" t="s">
        <v>145</v>
      </c>
      <c r="B546" s="7" t="s">
        <v>32</v>
      </c>
      <c r="C546" s="2" t="s">
        <v>1345</v>
      </c>
      <c r="D546" t="s">
        <v>345</v>
      </c>
      <c r="E546" t="s">
        <v>1659</v>
      </c>
      <c r="F546" t="s">
        <v>424</v>
      </c>
      <c r="G546" t="s">
        <v>1621</v>
      </c>
      <c r="H546" t="s">
        <v>146</v>
      </c>
      <c r="I546" s="10" t="s">
        <v>122</v>
      </c>
      <c r="J546" s="8">
        <v>1</v>
      </c>
      <c r="K546">
        <v>546</v>
      </c>
    </row>
    <row r="547" spans="1:11" x14ac:dyDescent="0.2">
      <c r="A547" t="s">
        <v>1087</v>
      </c>
      <c r="B547" s="7" t="s">
        <v>32</v>
      </c>
      <c r="C547" s="2" t="s">
        <v>1300</v>
      </c>
      <c r="D547" t="s">
        <v>379</v>
      </c>
      <c r="E547" t="s">
        <v>387</v>
      </c>
      <c r="F547" t="s">
        <v>343</v>
      </c>
      <c r="G547" t="s">
        <v>1293</v>
      </c>
      <c r="I547" s="7" t="s">
        <v>125</v>
      </c>
      <c r="J547" s="9" t="s">
        <v>125</v>
      </c>
      <c r="K547">
        <v>547</v>
      </c>
    </row>
    <row r="548" spans="1:11" x14ac:dyDescent="0.2">
      <c r="A548" t="s">
        <v>1087</v>
      </c>
      <c r="B548" s="7" t="s">
        <v>32</v>
      </c>
      <c r="C548" s="2" t="s">
        <v>1300</v>
      </c>
      <c r="D548" t="s">
        <v>379</v>
      </c>
      <c r="E548" t="s">
        <v>1092</v>
      </c>
      <c r="F548" t="s">
        <v>487</v>
      </c>
      <c r="G548" t="s">
        <v>1293</v>
      </c>
      <c r="I548" s="7" t="s">
        <v>125</v>
      </c>
      <c r="J548" s="9" t="s">
        <v>125</v>
      </c>
      <c r="K548">
        <v>548</v>
      </c>
    </row>
    <row r="549" spans="1:11" x14ac:dyDescent="0.2">
      <c r="A549" t="s">
        <v>1088</v>
      </c>
      <c r="B549" s="7" t="s">
        <v>32</v>
      </c>
      <c r="C549" s="2" t="s">
        <v>1322</v>
      </c>
      <c r="D549" t="s">
        <v>345</v>
      </c>
      <c r="E549" t="s">
        <v>1089</v>
      </c>
      <c r="F549" t="s">
        <v>1029</v>
      </c>
      <c r="G549" t="s">
        <v>1293</v>
      </c>
      <c r="H549" t="s">
        <v>34</v>
      </c>
      <c r="I549" s="7" t="s">
        <v>125</v>
      </c>
      <c r="J549" s="9" t="s">
        <v>125</v>
      </c>
      <c r="K549">
        <v>549</v>
      </c>
    </row>
    <row r="550" spans="1:11" x14ac:dyDescent="0.2">
      <c r="A550" t="s">
        <v>1090</v>
      </c>
      <c r="B550" s="7" t="s">
        <v>32</v>
      </c>
      <c r="C550" s="2" t="s">
        <v>1345</v>
      </c>
      <c r="D550" t="s">
        <v>379</v>
      </c>
      <c r="E550" t="s">
        <v>1091</v>
      </c>
      <c r="F550" t="s">
        <v>487</v>
      </c>
      <c r="G550" t="s">
        <v>1293</v>
      </c>
      <c r="I550" s="7" t="s">
        <v>125</v>
      </c>
      <c r="J550" s="9" t="s">
        <v>125</v>
      </c>
      <c r="K550">
        <v>550</v>
      </c>
    </row>
    <row r="551" spans="1:11" x14ac:dyDescent="0.2">
      <c r="A551" t="s">
        <v>1093</v>
      </c>
      <c r="B551" s="7" t="s">
        <v>32</v>
      </c>
      <c r="C551" s="2" t="s">
        <v>1350</v>
      </c>
      <c r="D551" t="s">
        <v>474</v>
      </c>
      <c r="E551" t="s">
        <v>1094</v>
      </c>
      <c r="F551" t="s">
        <v>376</v>
      </c>
      <c r="G551" t="s">
        <v>1293</v>
      </c>
      <c r="I551" s="7" t="s">
        <v>125</v>
      </c>
      <c r="J551" s="9" t="s">
        <v>125</v>
      </c>
      <c r="K551">
        <v>551</v>
      </c>
    </row>
    <row r="552" spans="1:11" x14ac:dyDescent="0.2">
      <c r="A552" t="s">
        <v>1096</v>
      </c>
      <c r="B552" s="7" t="s">
        <v>32</v>
      </c>
      <c r="C552" s="2" t="s">
        <v>929</v>
      </c>
      <c r="D552" t="s">
        <v>345</v>
      </c>
      <c r="E552" t="s">
        <v>1097</v>
      </c>
      <c r="F552" t="s">
        <v>647</v>
      </c>
      <c r="G552" t="s">
        <v>1624</v>
      </c>
      <c r="H552" t="s">
        <v>136</v>
      </c>
      <c r="I552" s="7" t="s">
        <v>122</v>
      </c>
      <c r="J552" s="9">
        <v>1</v>
      </c>
      <c r="K552">
        <v>552</v>
      </c>
    </row>
    <row r="553" spans="1:11" x14ac:dyDescent="0.2">
      <c r="A553" t="s">
        <v>1098</v>
      </c>
      <c r="B553" s="7" t="s">
        <v>32</v>
      </c>
      <c r="C553" s="2" t="s">
        <v>1431</v>
      </c>
      <c r="D553" t="s">
        <v>347</v>
      </c>
      <c r="E553" t="s">
        <v>1099</v>
      </c>
      <c r="F553" t="s">
        <v>556</v>
      </c>
      <c r="G553" t="s">
        <v>1293</v>
      </c>
      <c r="I553" s="7" t="s">
        <v>125</v>
      </c>
      <c r="J553" s="9" t="s">
        <v>125</v>
      </c>
      <c r="K553">
        <v>553</v>
      </c>
    </row>
    <row r="554" spans="1:11" x14ac:dyDescent="0.2">
      <c r="A554" t="s">
        <v>1100</v>
      </c>
      <c r="B554" s="7" t="s">
        <v>32</v>
      </c>
      <c r="C554" s="2" t="s">
        <v>1320</v>
      </c>
      <c r="D554" t="s">
        <v>595</v>
      </c>
      <c r="E554" t="s">
        <v>1101</v>
      </c>
      <c r="F554" t="s">
        <v>1102</v>
      </c>
      <c r="G554" t="s">
        <v>1293</v>
      </c>
      <c r="I554" s="7" t="s">
        <v>125</v>
      </c>
      <c r="J554" s="9" t="s">
        <v>125</v>
      </c>
      <c r="K554">
        <v>554</v>
      </c>
    </row>
    <row r="555" spans="1:11" x14ac:dyDescent="0.2">
      <c r="A555" t="s">
        <v>1100</v>
      </c>
      <c r="B555" s="7" t="s">
        <v>32</v>
      </c>
      <c r="C555" s="2" t="s">
        <v>1320</v>
      </c>
      <c r="D555" t="s">
        <v>595</v>
      </c>
      <c r="E555" t="s">
        <v>1659</v>
      </c>
      <c r="F555" s="2" t="s">
        <v>470</v>
      </c>
      <c r="G555" t="s">
        <v>1293</v>
      </c>
      <c r="I555" s="7" t="s">
        <v>125</v>
      </c>
      <c r="J555" s="9" t="s">
        <v>125</v>
      </c>
      <c r="K555">
        <v>555</v>
      </c>
    </row>
    <row r="556" spans="1:11" x14ac:dyDescent="0.2">
      <c r="A556" t="s">
        <v>253</v>
      </c>
      <c r="B556" s="7" t="s">
        <v>32</v>
      </c>
      <c r="C556" s="2" t="s">
        <v>1342</v>
      </c>
      <c r="D556" t="s">
        <v>345</v>
      </c>
      <c r="E556" t="s">
        <v>1659</v>
      </c>
      <c r="F556" t="s">
        <v>493</v>
      </c>
      <c r="G556" t="s">
        <v>1621</v>
      </c>
      <c r="I556" s="7" t="s">
        <v>125</v>
      </c>
      <c r="J556" s="8" t="s">
        <v>125</v>
      </c>
      <c r="K556">
        <v>556</v>
      </c>
    </row>
    <row r="557" spans="1:11" x14ac:dyDescent="0.2">
      <c r="A557" t="s">
        <v>253</v>
      </c>
      <c r="B557" s="7" t="s">
        <v>254</v>
      </c>
      <c r="C557" s="2" t="s">
        <v>1342</v>
      </c>
      <c r="D557" t="s">
        <v>345</v>
      </c>
      <c r="E557" t="s">
        <v>255</v>
      </c>
      <c r="F557" t="s">
        <v>718</v>
      </c>
      <c r="G557" t="s">
        <v>1621</v>
      </c>
      <c r="H557" t="s">
        <v>133</v>
      </c>
      <c r="I557" s="7" t="s">
        <v>123</v>
      </c>
      <c r="J557" s="8">
        <v>2</v>
      </c>
      <c r="K557">
        <v>557</v>
      </c>
    </row>
    <row r="558" spans="1:11" x14ac:dyDescent="0.2">
      <c r="A558" s="17" t="s">
        <v>1103</v>
      </c>
      <c r="B558" s="7" t="s">
        <v>32</v>
      </c>
      <c r="C558" s="2" t="s">
        <v>1321</v>
      </c>
      <c r="D558" t="s">
        <v>337</v>
      </c>
      <c r="E558" t="s">
        <v>651</v>
      </c>
      <c r="F558" t="s">
        <v>400</v>
      </c>
      <c r="G558" t="s">
        <v>1672</v>
      </c>
      <c r="H558" t="s">
        <v>262</v>
      </c>
      <c r="I558" s="7" t="s">
        <v>122</v>
      </c>
      <c r="J558" s="9">
        <v>1</v>
      </c>
      <c r="K558">
        <v>558</v>
      </c>
    </row>
    <row r="559" spans="1:11" x14ac:dyDescent="0.2">
      <c r="A559" t="s">
        <v>1104</v>
      </c>
      <c r="B559" s="7" t="s">
        <v>32</v>
      </c>
      <c r="C559" s="2" t="s">
        <v>207</v>
      </c>
      <c r="D559" t="s">
        <v>1105</v>
      </c>
      <c r="E559" t="s">
        <v>387</v>
      </c>
      <c r="F559" t="s">
        <v>343</v>
      </c>
      <c r="G559" t="s">
        <v>1293</v>
      </c>
      <c r="I559" s="7" t="s">
        <v>125</v>
      </c>
      <c r="J559" s="9" t="s">
        <v>125</v>
      </c>
      <c r="K559">
        <v>559</v>
      </c>
    </row>
    <row r="560" spans="1:11" x14ac:dyDescent="0.2">
      <c r="A560" t="s">
        <v>1106</v>
      </c>
      <c r="B560" s="7" t="s">
        <v>32</v>
      </c>
      <c r="C560" s="3" t="s">
        <v>1718</v>
      </c>
      <c r="D560" t="s">
        <v>379</v>
      </c>
      <c r="E560" t="s">
        <v>1107</v>
      </c>
      <c r="F560" s="2" t="s">
        <v>242</v>
      </c>
      <c r="G560" t="s">
        <v>1624</v>
      </c>
      <c r="H560" t="s">
        <v>271</v>
      </c>
      <c r="I560" s="7" t="s">
        <v>122</v>
      </c>
      <c r="J560" s="9">
        <v>2</v>
      </c>
      <c r="K560">
        <v>560</v>
      </c>
    </row>
    <row r="561" spans="1:11" x14ac:dyDescent="0.2">
      <c r="A561" t="s">
        <v>1108</v>
      </c>
      <c r="B561" s="7" t="s">
        <v>32</v>
      </c>
      <c r="C561" s="2" t="s">
        <v>1306</v>
      </c>
      <c r="D561" t="s">
        <v>345</v>
      </c>
      <c r="E561" t="s">
        <v>1109</v>
      </c>
      <c r="F561" t="s">
        <v>975</v>
      </c>
      <c r="G561" t="s">
        <v>1293</v>
      </c>
      <c r="I561" s="7" t="s">
        <v>125</v>
      </c>
      <c r="J561" s="9" t="s">
        <v>125</v>
      </c>
      <c r="K561">
        <v>561</v>
      </c>
    </row>
    <row r="562" spans="1:11" x14ac:dyDescent="0.2">
      <c r="A562" t="s">
        <v>1110</v>
      </c>
      <c r="B562" s="7" t="s">
        <v>32</v>
      </c>
      <c r="C562" s="2" t="s">
        <v>232</v>
      </c>
      <c r="D562" t="s">
        <v>345</v>
      </c>
      <c r="E562" t="s">
        <v>1111</v>
      </c>
      <c r="F562" t="s">
        <v>487</v>
      </c>
      <c r="G562" t="s">
        <v>1610</v>
      </c>
      <c r="H562" t="s">
        <v>233</v>
      </c>
      <c r="I562" s="7" t="s">
        <v>122</v>
      </c>
      <c r="J562" s="9">
        <v>2</v>
      </c>
      <c r="K562">
        <v>562</v>
      </c>
    </row>
    <row r="563" spans="1:11" x14ac:dyDescent="0.2">
      <c r="A563" t="s">
        <v>1112</v>
      </c>
      <c r="B563" s="7" t="s">
        <v>32</v>
      </c>
      <c r="C563" s="2" t="s">
        <v>378</v>
      </c>
      <c r="D563" t="s">
        <v>347</v>
      </c>
      <c r="E563" t="s">
        <v>1659</v>
      </c>
      <c r="F563" s="3" t="s">
        <v>167</v>
      </c>
      <c r="G563" t="s">
        <v>1293</v>
      </c>
      <c r="H563" t="s">
        <v>168</v>
      </c>
      <c r="I563" s="7" t="s">
        <v>125</v>
      </c>
      <c r="J563" s="9" t="s">
        <v>125</v>
      </c>
      <c r="K563">
        <v>563</v>
      </c>
    </row>
    <row r="564" spans="1:11" x14ac:dyDescent="0.2">
      <c r="A564" t="s">
        <v>1113</v>
      </c>
      <c r="B564" s="7" t="s">
        <v>32</v>
      </c>
      <c r="C564" s="2" t="s">
        <v>355</v>
      </c>
      <c r="D564" t="s">
        <v>345</v>
      </c>
      <c r="E564" t="s">
        <v>1114</v>
      </c>
      <c r="G564" t="s">
        <v>1624</v>
      </c>
      <c r="H564" t="s">
        <v>1657</v>
      </c>
      <c r="I564" s="7" t="s">
        <v>122</v>
      </c>
      <c r="J564" s="9">
        <v>1</v>
      </c>
      <c r="K564">
        <v>564</v>
      </c>
    </row>
    <row r="565" spans="1:11" x14ac:dyDescent="0.2">
      <c r="A565" t="s">
        <v>1113</v>
      </c>
      <c r="B565" s="7" t="s">
        <v>32</v>
      </c>
      <c r="C565" s="2" t="s">
        <v>355</v>
      </c>
      <c r="D565" t="s">
        <v>345</v>
      </c>
      <c r="E565" t="s">
        <v>1659</v>
      </c>
      <c r="F565" t="s">
        <v>376</v>
      </c>
      <c r="G565" t="s">
        <v>1293</v>
      </c>
      <c r="I565" s="7" t="s">
        <v>125</v>
      </c>
      <c r="J565" s="9" t="s">
        <v>125</v>
      </c>
      <c r="K565">
        <v>565</v>
      </c>
    </row>
    <row r="566" spans="1:11" x14ac:dyDescent="0.2">
      <c r="A566" s="17" t="s">
        <v>1115</v>
      </c>
      <c r="B566" s="7" t="s">
        <v>32</v>
      </c>
      <c r="C566" s="2" t="s">
        <v>1340</v>
      </c>
      <c r="D566" t="s">
        <v>502</v>
      </c>
      <c r="E566" t="s">
        <v>1116</v>
      </c>
      <c r="F566" s="2" t="s">
        <v>468</v>
      </c>
      <c r="G566" t="s">
        <v>1293</v>
      </c>
      <c r="I566" s="7" t="s">
        <v>125</v>
      </c>
      <c r="J566" s="9" t="s">
        <v>125</v>
      </c>
      <c r="K566">
        <v>566</v>
      </c>
    </row>
    <row r="567" spans="1:11" x14ac:dyDescent="0.2">
      <c r="A567" s="17" t="s">
        <v>1115</v>
      </c>
      <c r="B567" s="7" t="s">
        <v>62</v>
      </c>
      <c r="C567" s="2" t="s">
        <v>1340</v>
      </c>
      <c r="D567" t="s">
        <v>389</v>
      </c>
      <c r="E567" t="s">
        <v>64</v>
      </c>
      <c r="F567" t="s">
        <v>63</v>
      </c>
      <c r="G567" t="s">
        <v>1621</v>
      </c>
      <c r="I567" s="7" t="s">
        <v>125</v>
      </c>
      <c r="J567" s="9" t="s">
        <v>125</v>
      </c>
      <c r="K567">
        <v>567</v>
      </c>
    </row>
    <row r="568" spans="1:11" x14ac:dyDescent="0.2">
      <c r="A568" t="s">
        <v>1117</v>
      </c>
      <c r="B568" s="7" t="s">
        <v>32</v>
      </c>
      <c r="C568" s="2" t="s">
        <v>279</v>
      </c>
      <c r="D568" t="s">
        <v>595</v>
      </c>
      <c r="E568" t="s">
        <v>1118</v>
      </c>
      <c r="F568" t="s">
        <v>1119</v>
      </c>
      <c r="G568" t="s">
        <v>1293</v>
      </c>
      <c r="I568" s="7" t="s">
        <v>125</v>
      </c>
      <c r="J568" s="9" t="s">
        <v>125</v>
      </c>
      <c r="K568">
        <v>568</v>
      </c>
    </row>
    <row r="569" spans="1:11" x14ac:dyDescent="0.2">
      <c r="A569" s="14" t="s">
        <v>1120</v>
      </c>
      <c r="B569" s="7" t="s">
        <v>32</v>
      </c>
      <c r="C569" s="2" t="s">
        <v>1302</v>
      </c>
      <c r="D569" t="s">
        <v>419</v>
      </c>
      <c r="E569" t="s">
        <v>1121</v>
      </c>
      <c r="F569" s="2" t="s">
        <v>478</v>
      </c>
      <c r="G569" t="s">
        <v>1293</v>
      </c>
      <c r="I569" s="7" t="s">
        <v>125</v>
      </c>
      <c r="J569" s="9" t="s">
        <v>125</v>
      </c>
      <c r="K569">
        <v>569</v>
      </c>
    </row>
    <row r="570" spans="1:11" x14ac:dyDescent="0.2">
      <c r="A570" s="18" t="s">
        <v>1120</v>
      </c>
      <c r="B570" s="10" t="s">
        <v>1680</v>
      </c>
      <c r="C570" s="2" t="s">
        <v>1302</v>
      </c>
      <c r="D570" t="s">
        <v>419</v>
      </c>
      <c r="E570" t="s">
        <v>1681</v>
      </c>
      <c r="F570" s="2" t="s">
        <v>805</v>
      </c>
      <c r="G570" t="s">
        <v>1670</v>
      </c>
      <c r="H570" t="s">
        <v>1682</v>
      </c>
      <c r="I570" s="7" t="s">
        <v>125</v>
      </c>
      <c r="J570" s="9" t="s">
        <v>125</v>
      </c>
      <c r="K570">
        <v>570</v>
      </c>
    </row>
    <row r="571" spans="1:11" x14ac:dyDescent="0.2">
      <c r="A571" t="s">
        <v>1122</v>
      </c>
      <c r="B571" s="7" t="s">
        <v>32</v>
      </c>
      <c r="C571" s="2" t="s">
        <v>234</v>
      </c>
      <c r="D571" t="s">
        <v>389</v>
      </c>
      <c r="E571" t="s">
        <v>164</v>
      </c>
      <c r="F571" t="s">
        <v>460</v>
      </c>
      <c r="G571" t="s">
        <v>1293</v>
      </c>
      <c r="H571" t="s">
        <v>165</v>
      </c>
      <c r="I571" s="7" t="s">
        <v>122</v>
      </c>
      <c r="J571" s="9">
        <v>2</v>
      </c>
      <c r="K571">
        <v>571</v>
      </c>
    </row>
    <row r="572" spans="1:11" x14ac:dyDescent="0.2">
      <c r="A572" t="s">
        <v>1122</v>
      </c>
      <c r="B572" s="7" t="s">
        <v>32</v>
      </c>
      <c r="C572" s="2" t="s">
        <v>234</v>
      </c>
      <c r="D572" t="s">
        <v>389</v>
      </c>
      <c r="E572" t="s">
        <v>1659</v>
      </c>
      <c r="F572" t="s">
        <v>376</v>
      </c>
      <c r="G572" t="s">
        <v>1610</v>
      </c>
      <c r="I572" s="7" t="s">
        <v>125</v>
      </c>
      <c r="J572" s="9" t="s">
        <v>125</v>
      </c>
      <c r="K572">
        <v>572</v>
      </c>
    </row>
    <row r="573" spans="1:11" x14ac:dyDescent="0.2">
      <c r="A573" t="s">
        <v>1123</v>
      </c>
      <c r="B573" s="7" t="s">
        <v>32</v>
      </c>
      <c r="C573" s="2" t="s">
        <v>355</v>
      </c>
      <c r="D573" t="s">
        <v>345</v>
      </c>
      <c r="E573" t="s">
        <v>1114</v>
      </c>
      <c r="G573" t="s">
        <v>1624</v>
      </c>
      <c r="H573" t="s">
        <v>1657</v>
      </c>
      <c r="I573" s="7" t="s">
        <v>122</v>
      </c>
      <c r="J573" s="9">
        <v>1</v>
      </c>
      <c r="K573">
        <v>573</v>
      </c>
    </row>
    <row r="574" spans="1:11" x14ac:dyDescent="0.2">
      <c r="A574" t="s">
        <v>1124</v>
      </c>
      <c r="B574" s="7" t="s">
        <v>32</v>
      </c>
      <c r="C574" s="2" t="s">
        <v>1298</v>
      </c>
      <c r="D574" t="s">
        <v>345</v>
      </c>
      <c r="E574" t="s">
        <v>1125</v>
      </c>
      <c r="F574" t="s">
        <v>978</v>
      </c>
      <c r="G574" t="s">
        <v>1293</v>
      </c>
      <c r="I574" s="7" t="s">
        <v>125</v>
      </c>
      <c r="J574" s="9" t="s">
        <v>125</v>
      </c>
      <c r="K574">
        <v>574</v>
      </c>
    </row>
    <row r="575" spans="1:11" x14ac:dyDescent="0.2">
      <c r="A575" t="s">
        <v>1126</v>
      </c>
      <c r="B575" s="7" t="s">
        <v>32</v>
      </c>
      <c r="C575" s="2" t="s">
        <v>1325</v>
      </c>
      <c r="D575" t="s">
        <v>366</v>
      </c>
      <c r="E575" t="s">
        <v>1127</v>
      </c>
      <c r="F575" t="s">
        <v>343</v>
      </c>
      <c r="G575" t="s">
        <v>1293</v>
      </c>
      <c r="I575" s="7" t="s">
        <v>125</v>
      </c>
      <c r="J575" s="9" t="s">
        <v>125</v>
      </c>
      <c r="K575">
        <v>575</v>
      </c>
    </row>
    <row r="576" spans="1:11" x14ac:dyDescent="0.2">
      <c r="A576" t="s">
        <v>1128</v>
      </c>
      <c r="B576" s="7" t="s">
        <v>32</v>
      </c>
      <c r="C576" s="2" t="s">
        <v>261</v>
      </c>
      <c r="D576" t="s">
        <v>345</v>
      </c>
      <c r="E576" t="s">
        <v>1129</v>
      </c>
      <c r="F576" t="s">
        <v>384</v>
      </c>
      <c r="G576" t="s">
        <v>1293</v>
      </c>
      <c r="H576" t="s">
        <v>136</v>
      </c>
      <c r="I576" s="7" t="s">
        <v>122</v>
      </c>
      <c r="J576" s="9">
        <v>1</v>
      </c>
      <c r="K576">
        <v>576</v>
      </c>
    </row>
    <row r="577" spans="1:11" x14ac:dyDescent="0.2">
      <c r="A577" t="s">
        <v>1630</v>
      </c>
      <c r="B577" s="7" t="s">
        <v>32</v>
      </c>
      <c r="C577" s="2" t="s">
        <v>1298</v>
      </c>
      <c r="D577" t="s">
        <v>366</v>
      </c>
      <c r="E577" t="s">
        <v>1659</v>
      </c>
      <c r="F577" s="2" t="s">
        <v>478</v>
      </c>
      <c r="G577" t="s">
        <v>1621</v>
      </c>
      <c r="H577" t="s">
        <v>1634</v>
      </c>
      <c r="I577" s="7" t="s">
        <v>125</v>
      </c>
      <c r="J577" s="9" t="s">
        <v>125</v>
      </c>
      <c r="K577">
        <v>577</v>
      </c>
    </row>
    <row r="578" spans="1:11" x14ac:dyDescent="0.2">
      <c r="A578" s="17" t="s">
        <v>1130</v>
      </c>
      <c r="B578" s="7" t="s">
        <v>32</v>
      </c>
      <c r="C578" s="2" t="s">
        <v>1431</v>
      </c>
      <c r="D578" t="s">
        <v>347</v>
      </c>
      <c r="E578" t="s">
        <v>1131</v>
      </c>
      <c r="F578" t="s">
        <v>384</v>
      </c>
      <c r="G578" t="s">
        <v>1293</v>
      </c>
      <c r="I578" s="7" t="s">
        <v>125</v>
      </c>
      <c r="J578" s="9" t="s">
        <v>125</v>
      </c>
      <c r="K578">
        <v>578</v>
      </c>
    </row>
    <row r="579" spans="1:11" x14ac:dyDescent="0.2">
      <c r="A579" t="s">
        <v>277</v>
      </c>
      <c r="B579" s="7" t="s">
        <v>32</v>
      </c>
      <c r="C579" s="2" t="s">
        <v>1353</v>
      </c>
      <c r="D579" t="s">
        <v>345</v>
      </c>
      <c r="E579" t="s">
        <v>243</v>
      </c>
      <c r="F579" t="s">
        <v>910</v>
      </c>
      <c r="G579" t="s">
        <v>244</v>
      </c>
      <c r="H579" t="s">
        <v>278</v>
      </c>
      <c r="I579" s="10" t="s">
        <v>125</v>
      </c>
      <c r="J579" s="8" t="s">
        <v>125</v>
      </c>
      <c r="K579">
        <v>579</v>
      </c>
    </row>
    <row r="580" spans="1:11" x14ac:dyDescent="0.2">
      <c r="A580" t="s">
        <v>1132</v>
      </c>
      <c r="B580" s="7" t="s">
        <v>32</v>
      </c>
      <c r="C580" s="2" t="s">
        <v>1344</v>
      </c>
      <c r="D580" t="s">
        <v>956</v>
      </c>
      <c r="E580" t="s">
        <v>1133</v>
      </c>
      <c r="F580" t="s">
        <v>424</v>
      </c>
      <c r="G580" t="s">
        <v>1293</v>
      </c>
      <c r="I580" s="7" t="s">
        <v>125</v>
      </c>
      <c r="J580" s="9" t="s">
        <v>125</v>
      </c>
      <c r="K580">
        <v>580</v>
      </c>
    </row>
    <row r="581" spans="1:11" x14ac:dyDescent="0.2">
      <c r="A581" t="s">
        <v>1132</v>
      </c>
      <c r="B581" s="7" t="s">
        <v>32</v>
      </c>
      <c r="C581" s="2" t="s">
        <v>1344</v>
      </c>
      <c r="D581" t="s">
        <v>379</v>
      </c>
      <c r="E581" t="s">
        <v>82</v>
      </c>
      <c r="F581" t="s">
        <v>424</v>
      </c>
      <c r="G581" t="s">
        <v>1621</v>
      </c>
      <c r="I581" s="7" t="s">
        <v>125</v>
      </c>
      <c r="J581" s="9" t="s">
        <v>125</v>
      </c>
      <c r="K581">
        <v>581</v>
      </c>
    </row>
    <row r="582" spans="1:11" x14ac:dyDescent="0.2">
      <c r="A582" t="s">
        <v>1622</v>
      </c>
      <c r="B582" s="7" t="s">
        <v>32</v>
      </c>
      <c r="C582" s="2" t="s">
        <v>1346</v>
      </c>
      <c r="E582" t="s">
        <v>1623</v>
      </c>
      <c r="F582" t="s">
        <v>668</v>
      </c>
      <c r="G582" t="s">
        <v>1621</v>
      </c>
      <c r="I582" s="7" t="s">
        <v>125</v>
      </c>
      <c r="J582" s="9" t="s">
        <v>125</v>
      </c>
      <c r="K582">
        <v>582</v>
      </c>
    </row>
    <row r="583" spans="1:11" x14ac:dyDescent="0.2">
      <c r="A583" t="s">
        <v>1134</v>
      </c>
      <c r="B583" s="7" t="s">
        <v>32</v>
      </c>
      <c r="C583" s="3" t="s">
        <v>1718</v>
      </c>
      <c r="D583" t="s">
        <v>475</v>
      </c>
      <c r="E583" t="s">
        <v>1659</v>
      </c>
      <c r="F583" s="2" t="s">
        <v>1656</v>
      </c>
      <c r="G583" t="s">
        <v>1293</v>
      </c>
      <c r="I583" s="7" t="s">
        <v>125</v>
      </c>
      <c r="J583" s="9" t="s">
        <v>125</v>
      </c>
      <c r="K583">
        <v>583</v>
      </c>
    </row>
    <row r="584" spans="1:11" x14ac:dyDescent="0.2">
      <c r="A584" t="s">
        <v>1135</v>
      </c>
      <c r="B584" s="7" t="s">
        <v>32</v>
      </c>
      <c r="C584" s="3" t="s">
        <v>377</v>
      </c>
      <c r="D584" t="s">
        <v>345</v>
      </c>
      <c r="E584" t="s">
        <v>100</v>
      </c>
      <c r="F584" t="s">
        <v>681</v>
      </c>
      <c r="G584" s="7" t="s">
        <v>1706</v>
      </c>
      <c r="H584" t="s">
        <v>1653</v>
      </c>
      <c r="I584" s="7" t="s">
        <v>121</v>
      </c>
      <c r="J584" s="9">
        <v>8</v>
      </c>
      <c r="K584">
        <v>584</v>
      </c>
    </row>
    <row r="585" spans="1:11" x14ac:dyDescent="0.2">
      <c r="A585" t="s">
        <v>1136</v>
      </c>
      <c r="B585" s="7" t="s">
        <v>32</v>
      </c>
      <c r="C585" s="2" t="s">
        <v>457</v>
      </c>
      <c r="D585" t="s">
        <v>337</v>
      </c>
      <c r="E585" t="s">
        <v>1137</v>
      </c>
      <c r="F585" s="2" t="s">
        <v>478</v>
      </c>
      <c r="G585" t="s">
        <v>1624</v>
      </c>
      <c r="H585" t="s">
        <v>205</v>
      </c>
      <c r="I585" s="7" t="s">
        <v>125</v>
      </c>
      <c r="J585" s="9" t="s">
        <v>125</v>
      </c>
      <c r="K585">
        <v>585</v>
      </c>
    </row>
    <row r="586" spans="1:11" x14ac:dyDescent="0.2">
      <c r="A586" t="s">
        <v>1138</v>
      </c>
      <c r="B586" s="7" t="s">
        <v>32</v>
      </c>
      <c r="C586" s="2" t="s">
        <v>252</v>
      </c>
      <c r="D586" t="s">
        <v>345</v>
      </c>
      <c r="E586" t="s">
        <v>1139</v>
      </c>
      <c r="G586" t="s">
        <v>1293</v>
      </c>
      <c r="I586" s="7" t="s">
        <v>125</v>
      </c>
      <c r="J586" s="9" t="s">
        <v>125</v>
      </c>
      <c r="K586">
        <v>586</v>
      </c>
    </row>
    <row r="587" spans="1:11" x14ac:dyDescent="0.2">
      <c r="A587" t="s">
        <v>1140</v>
      </c>
      <c r="B587" s="7" t="s">
        <v>32</v>
      </c>
      <c r="C587" s="3" t="s">
        <v>1718</v>
      </c>
      <c r="D587" t="s">
        <v>1004</v>
      </c>
      <c r="E587" t="s">
        <v>101</v>
      </c>
      <c r="F587" t="s">
        <v>681</v>
      </c>
      <c r="G587" t="s">
        <v>1624</v>
      </c>
      <c r="I587" s="7" t="s">
        <v>125</v>
      </c>
      <c r="J587" s="9" t="s">
        <v>125</v>
      </c>
      <c r="K587">
        <v>587</v>
      </c>
    </row>
    <row r="588" spans="1:11" x14ac:dyDescent="0.2">
      <c r="A588" t="s">
        <v>1142</v>
      </c>
      <c r="B588" s="7" t="s">
        <v>32</v>
      </c>
      <c r="C588" s="2" t="s">
        <v>1327</v>
      </c>
      <c r="D588" t="s">
        <v>379</v>
      </c>
      <c r="E588" t="s">
        <v>1143</v>
      </c>
      <c r="F588" t="s">
        <v>1144</v>
      </c>
      <c r="G588" t="s">
        <v>1293</v>
      </c>
      <c r="I588" s="7" t="s">
        <v>125</v>
      </c>
      <c r="J588" s="9" t="s">
        <v>125</v>
      </c>
      <c r="K588">
        <v>588</v>
      </c>
    </row>
    <row r="589" spans="1:11" x14ac:dyDescent="0.2">
      <c r="A589" t="s">
        <v>1145</v>
      </c>
      <c r="B589" s="7" t="s">
        <v>32</v>
      </c>
      <c r="C589" s="2" t="s">
        <v>304</v>
      </c>
      <c r="D589" t="s">
        <v>345</v>
      </c>
      <c r="E589" t="s">
        <v>1146</v>
      </c>
      <c r="G589" t="s">
        <v>1293</v>
      </c>
      <c r="I589" s="7" t="s">
        <v>125</v>
      </c>
      <c r="J589" s="9" t="s">
        <v>125</v>
      </c>
      <c r="K589">
        <v>589</v>
      </c>
    </row>
    <row r="590" spans="1:11" x14ac:dyDescent="0.2">
      <c r="A590" s="17" t="s">
        <v>1147</v>
      </c>
      <c r="B590" s="7" t="s">
        <v>32</v>
      </c>
      <c r="C590" s="2" t="s">
        <v>1345</v>
      </c>
      <c r="D590" t="s">
        <v>956</v>
      </c>
      <c r="E590" t="s">
        <v>1148</v>
      </c>
      <c r="F590" t="s">
        <v>343</v>
      </c>
      <c r="G590" t="s">
        <v>1293</v>
      </c>
      <c r="I590" s="7" t="s">
        <v>125</v>
      </c>
      <c r="J590" s="9" t="s">
        <v>125</v>
      </c>
      <c r="K590">
        <v>590</v>
      </c>
    </row>
    <row r="591" spans="1:11" x14ac:dyDescent="0.2">
      <c r="A591" t="s">
        <v>1149</v>
      </c>
      <c r="B591" s="7" t="s">
        <v>7</v>
      </c>
      <c r="C591" s="2" t="s">
        <v>1306</v>
      </c>
      <c r="D591" t="s">
        <v>347</v>
      </c>
      <c r="E591" t="s">
        <v>268</v>
      </c>
      <c r="F591" t="s">
        <v>556</v>
      </c>
      <c r="G591" t="s">
        <v>1624</v>
      </c>
      <c r="H591" t="s">
        <v>146</v>
      </c>
      <c r="I591" s="7" t="s">
        <v>122</v>
      </c>
      <c r="J591" s="9">
        <v>1</v>
      </c>
      <c r="K591">
        <v>591</v>
      </c>
    </row>
    <row r="592" spans="1:11" x14ac:dyDescent="0.2">
      <c r="A592" t="s">
        <v>1150</v>
      </c>
      <c r="B592" s="7" t="s">
        <v>32</v>
      </c>
      <c r="C592" s="2" t="s">
        <v>1431</v>
      </c>
      <c r="D592" t="s">
        <v>342</v>
      </c>
      <c r="E592" t="s">
        <v>164</v>
      </c>
      <c r="F592" t="s">
        <v>460</v>
      </c>
      <c r="G592" t="s">
        <v>1293</v>
      </c>
      <c r="H592" t="s">
        <v>165</v>
      </c>
      <c r="I592" s="7" t="s">
        <v>122</v>
      </c>
      <c r="J592" s="9">
        <v>2</v>
      </c>
      <c r="K592">
        <v>592</v>
      </c>
    </row>
    <row r="593" spans="1:11" x14ac:dyDescent="0.2">
      <c r="A593" s="17" t="s">
        <v>1151</v>
      </c>
      <c r="B593" s="7" t="s">
        <v>32</v>
      </c>
      <c r="C593" s="2" t="s">
        <v>1320</v>
      </c>
      <c r="D593" t="s">
        <v>345</v>
      </c>
      <c r="E593" t="s">
        <v>1152</v>
      </c>
      <c r="F593" s="2" t="s">
        <v>551</v>
      </c>
      <c r="G593" t="s">
        <v>1624</v>
      </c>
      <c r="H593" t="s">
        <v>269</v>
      </c>
      <c r="I593" s="7" t="s">
        <v>123</v>
      </c>
      <c r="J593" s="9">
        <v>2</v>
      </c>
      <c r="K593">
        <v>593</v>
      </c>
    </row>
    <row r="594" spans="1:11" x14ac:dyDescent="0.2">
      <c r="A594" s="17" t="s">
        <v>1151</v>
      </c>
      <c r="B594" s="7" t="s">
        <v>32</v>
      </c>
      <c r="C594" s="2" t="s">
        <v>1320</v>
      </c>
      <c r="D594" t="s">
        <v>345</v>
      </c>
      <c r="E594" t="s">
        <v>764</v>
      </c>
      <c r="F594" s="2" t="s">
        <v>242</v>
      </c>
      <c r="G594" t="s">
        <v>1624</v>
      </c>
      <c r="H594" t="s">
        <v>146</v>
      </c>
      <c r="I594" s="7" t="s">
        <v>123</v>
      </c>
      <c r="J594" s="9">
        <v>2</v>
      </c>
      <c r="K594">
        <v>594</v>
      </c>
    </row>
    <row r="595" spans="1:11" x14ac:dyDescent="0.2">
      <c r="A595" s="17" t="s">
        <v>1151</v>
      </c>
      <c r="B595" s="7" t="s">
        <v>32</v>
      </c>
      <c r="C595" s="2" t="s">
        <v>1320</v>
      </c>
      <c r="D595" t="s">
        <v>345</v>
      </c>
      <c r="E595" t="s">
        <v>1153</v>
      </c>
      <c r="F595" t="s">
        <v>1154</v>
      </c>
      <c r="G595" t="s">
        <v>1293</v>
      </c>
      <c r="I595" s="7" t="s">
        <v>125</v>
      </c>
      <c r="J595" s="9" t="s">
        <v>125</v>
      </c>
      <c r="K595">
        <v>595</v>
      </c>
    </row>
    <row r="596" spans="1:11" x14ac:dyDescent="0.2">
      <c r="A596" t="s">
        <v>1581</v>
      </c>
      <c r="B596" s="7" t="s">
        <v>32</v>
      </c>
      <c r="C596" s="2" t="s">
        <v>1345</v>
      </c>
      <c r="D596" t="s">
        <v>345</v>
      </c>
      <c r="E596" t="s">
        <v>1156</v>
      </c>
      <c r="F596" t="s">
        <v>343</v>
      </c>
      <c r="G596" t="s">
        <v>1624</v>
      </c>
      <c r="I596" s="7" t="s">
        <v>125</v>
      </c>
      <c r="J596" s="9" t="s">
        <v>125</v>
      </c>
      <c r="K596">
        <v>596</v>
      </c>
    </row>
    <row r="597" spans="1:11" x14ac:dyDescent="0.2">
      <c r="A597" t="s">
        <v>1581</v>
      </c>
      <c r="B597" s="7" t="s">
        <v>32</v>
      </c>
      <c r="C597" s="2" t="s">
        <v>1345</v>
      </c>
      <c r="D597" t="s">
        <v>345</v>
      </c>
      <c r="E597" t="s">
        <v>144</v>
      </c>
      <c r="F597" t="s">
        <v>424</v>
      </c>
      <c r="G597" t="s">
        <v>1621</v>
      </c>
      <c r="H597" t="s">
        <v>143</v>
      </c>
      <c r="I597" s="10" t="s">
        <v>122</v>
      </c>
      <c r="J597" s="8">
        <v>1</v>
      </c>
      <c r="K597">
        <v>597</v>
      </c>
    </row>
    <row r="598" spans="1:11" x14ac:dyDescent="0.2">
      <c r="A598" t="s">
        <v>1581</v>
      </c>
      <c r="B598" s="7" t="s">
        <v>28</v>
      </c>
      <c r="C598" s="2" t="s">
        <v>1345</v>
      </c>
      <c r="D598" t="s">
        <v>345</v>
      </c>
      <c r="E598" t="s">
        <v>1155</v>
      </c>
      <c r="F598" t="s">
        <v>424</v>
      </c>
      <c r="G598" t="s">
        <v>1624</v>
      </c>
      <c r="H598" t="s">
        <v>147</v>
      </c>
      <c r="I598" s="7" t="s">
        <v>122</v>
      </c>
      <c r="J598" s="9">
        <v>1</v>
      </c>
      <c r="K598">
        <v>598</v>
      </c>
    </row>
    <row r="599" spans="1:11" x14ac:dyDescent="0.2">
      <c r="A599" t="s">
        <v>1581</v>
      </c>
      <c r="B599" s="10" t="s">
        <v>1368</v>
      </c>
      <c r="C599" s="2" t="s">
        <v>1345</v>
      </c>
      <c r="D599" t="s">
        <v>345</v>
      </c>
      <c r="E599" t="s">
        <v>752</v>
      </c>
      <c r="F599" t="s">
        <v>343</v>
      </c>
      <c r="G599" t="s">
        <v>1624</v>
      </c>
      <c r="I599" s="7" t="s">
        <v>125</v>
      </c>
      <c r="J599" s="9" t="s">
        <v>125</v>
      </c>
      <c r="K599">
        <v>599</v>
      </c>
    </row>
    <row r="600" spans="1:11" x14ac:dyDescent="0.2">
      <c r="A600" t="s">
        <v>1157</v>
      </c>
      <c r="B600" s="7" t="s">
        <v>32</v>
      </c>
      <c r="C600" s="2" t="s">
        <v>58</v>
      </c>
      <c r="D600" t="s">
        <v>345</v>
      </c>
      <c r="E600" t="s">
        <v>1158</v>
      </c>
      <c r="F600" t="s">
        <v>400</v>
      </c>
      <c r="G600" t="s">
        <v>1624</v>
      </c>
      <c r="I600" s="7" t="s">
        <v>125</v>
      </c>
      <c r="J600" s="9" t="s">
        <v>125</v>
      </c>
      <c r="K600">
        <v>600</v>
      </c>
    </row>
    <row r="601" spans="1:11" x14ac:dyDescent="0.2">
      <c r="A601" t="s">
        <v>1157</v>
      </c>
      <c r="B601" s="7" t="s">
        <v>32</v>
      </c>
      <c r="C601" s="2" t="s">
        <v>58</v>
      </c>
      <c r="D601" t="s">
        <v>345</v>
      </c>
      <c r="E601" t="s">
        <v>1159</v>
      </c>
      <c r="F601" t="s">
        <v>681</v>
      </c>
      <c r="G601" t="s">
        <v>1624</v>
      </c>
      <c r="I601" s="7" t="s">
        <v>125</v>
      </c>
      <c r="J601" s="9" t="s">
        <v>125</v>
      </c>
      <c r="K601">
        <v>601</v>
      </c>
    </row>
    <row r="602" spans="1:11" x14ac:dyDescent="0.2">
      <c r="A602" t="s">
        <v>1160</v>
      </c>
      <c r="B602" s="7" t="s">
        <v>32</v>
      </c>
      <c r="C602" s="2" t="s">
        <v>1327</v>
      </c>
      <c r="D602" t="s">
        <v>347</v>
      </c>
      <c r="E602" t="s">
        <v>1161</v>
      </c>
      <c r="F602" t="s">
        <v>1162</v>
      </c>
      <c r="G602" t="s">
        <v>1624</v>
      </c>
      <c r="H602" t="s">
        <v>214</v>
      </c>
      <c r="I602" s="7" t="s">
        <v>122</v>
      </c>
      <c r="J602" s="9">
        <v>1</v>
      </c>
      <c r="K602">
        <v>602</v>
      </c>
    </row>
    <row r="603" spans="1:11" x14ac:dyDescent="0.2">
      <c r="A603" t="s">
        <v>1163</v>
      </c>
      <c r="B603" s="7" t="s">
        <v>32</v>
      </c>
      <c r="C603" s="3" t="s">
        <v>533</v>
      </c>
      <c r="D603" t="s">
        <v>366</v>
      </c>
      <c r="E603" t="s">
        <v>1164</v>
      </c>
      <c r="F603" t="s">
        <v>493</v>
      </c>
      <c r="G603" t="s">
        <v>1293</v>
      </c>
      <c r="I603" s="7" t="s">
        <v>125</v>
      </c>
      <c r="J603" s="9" t="s">
        <v>125</v>
      </c>
      <c r="K603">
        <v>603</v>
      </c>
    </row>
    <row r="604" spans="1:11" x14ac:dyDescent="0.2">
      <c r="A604" t="s">
        <v>1165</v>
      </c>
      <c r="B604" s="7" t="s">
        <v>32</v>
      </c>
      <c r="C604" s="2" t="s">
        <v>304</v>
      </c>
      <c r="D604" t="s">
        <v>379</v>
      </c>
      <c r="E604" t="s">
        <v>1659</v>
      </c>
      <c r="F604" t="s">
        <v>647</v>
      </c>
      <c r="G604" t="s">
        <v>1293</v>
      </c>
      <c r="I604" s="7" t="s">
        <v>125</v>
      </c>
      <c r="J604" s="9" t="s">
        <v>125</v>
      </c>
      <c r="K604">
        <v>604</v>
      </c>
    </row>
    <row r="605" spans="1:11" x14ac:dyDescent="0.2">
      <c r="A605" t="s">
        <v>1166</v>
      </c>
      <c r="B605" s="7" t="s">
        <v>32</v>
      </c>
      <c r="C605" s="3" t="s">
        <v>692</v>
      </c>
      <c r="D605" t="s">
        <v>345</v>
      </c>
      <c r="E605" t="s">
        <v>1167</v>
      </c>
      <c r="F605" t="s">
        <v>493</v>
      </c>
      <c r="G605" t="s">
        <v>1293</v>
      </c>
      <c r="I605" s="7" t="s">
        <v>125</v>
      </c>
      <c r="J605" s="9" t="s">
        <v>125</v>
      </c>
      <c r="K605">
        <v>605</v>
      </c>
    </row>
    <row r="606" spans="1:11" x14ac:dyDescent="0.2">
      <c r="A606" t="s">
        <v>1616</v>
      </c>
      <c r="B606" s="7" t="s">
        <v>32</v>
      </c>
      <c r="C606" s="3" t="s">
        <v>1718</v>
      </c>
      <c r="E606" t="s">
        <v>1617</v>
      </c>
      <c r="F606" t="s">
        <v>414</v>
      </c>
      <c r="G606" t="s">
        <v>1615</v>
      </c>
      <c r="I606" s="7" t="s">
        <v>125</v>
      </c>
      <c r="J606" s="9" t="s">
        <v>125</v>
      </c>
      <c r="K606">
        <v>606</v>
      </c>
    </row>
    <row r="607" spans="1:11" x14ac:dyDescent="0.2">
      <c r="A607" t="s">
        <v>1168</v>
      </c>
      <c r="B607" s="7" t="s">
        <v>32</v>
      </c>
      <c r="C607" s="2" t="s">
        <v>1325</v>
      </c>
      <c r="D607" t="s">
        <v>345</v>
      </c>
      <c r="E607" t="s">
        <v>150</v>
      </c>
      <c r="F607" t="s">
        <v>343</v>
      </c>
      <c r="G607" t="s">
        <v>1624</v>
      </c>
      <c r="H607" t="s">
        <v>152</v>
      </c>
      <c r="I607" s="7" t="s">
        <v>123</v>
      </c>
      <c r="J607" s="9">
        <v>4</v>
      </c>
      <c r="K607">
        <v>607</v>
      </c>
    </row>
    <row r="608" spans="1:11" x14ac:dyDescent="0.2">
      <c r="A608" s="17" t="s">
        <v>1169</v>
      </c>
      <c r="B608" s="7" t="s">
        <v>32</v>
      </c>
      <c r="C608" s="2" t="s">
        <v>1345</v>
      </c>
      <c r="D608" t="s">
        <v>345</v>
      </c>
      <c r="E608" t="s">
        <v>1170</v>
      </c>
      <c r="F608" t="s">
        <v>343</v>
      </c>
      <c r="G608" t="s">
        <v>1293</v>
      </c>
      <c r="I608" s="7" t="s">
        <v>125</v>
      </c>
      <c r="J608" s="9" t="s">
        <v>125</v>
      </c>
      <c r="K608">
        <v>608</v>
      </c>
    </row>
    <row r="609" spans="1:11" x14ac:dyDescent="0.2">
      <c r="A609" t="s">
        <v>1171</v>
      </c>
      <c r="B609" s="7" t="s">
        <v>32</v>
      </c>
      <c r="C609" s="2" t="s">
        <v>235</v>
      </c>
      <c r="D609" t="s">
        <v>345</v>
      </c>
      <c r="E609" t="s">
        <v>1172</v>
      </c>
      <c r="F609" s="2" t="s">
        <v>1656</v>
      </c>
      <c r="G609" t="s">
        <v>1293</v>
      </c>
      <c r="I609" s="7" t="s">
        <v>125</v>
      </c>
      <c r="J609" s="9" t="s">
        <v>125</v>
      </c>
      <c r="K609">
        <v>609</v>
      </c>
    </row>
    <row r="610" spans="1:11" x14ac:dyDescent="0.2">
      <c r="A610" t="s">
        <v>1173</v>
      </c>
      <c r="B610" s="7" t="s">
        <v>32</v>
      </c>
      <c r="C610" s="2" t="s">
        <v>1300</v>
      </c>
      <c r="D610" t="s">
        <v>379</v>
      </c>
      <c r="E610" t="s">
        <v>1659</v>
      </c>
      <c r="F610" t="s">
        <v>466</v>
      </c>
      <c r="G610" t="s">
        <v>1293</v>
      </c>
      <c r="I610" s="7" t="s">
        <v>125</v>
      </c>
      <c r="J610" s="9" t="s">
        <v>125</v>
      </c>
      <c r="K610">
        <v>610</v>
      </c>
    </row>
    <row r="611" spans="1:11" x14ac:dyDescent="0.2">
      <c r="A611" t="s">
        <v>1173</v>
      </c>
      <c r="B611" s="7" t="s">
        <v>32</v>
      </c>
      <c r="C611" s="2" t="s">
        <v>1300</v>
      </c>
      <c r="D611" t="s">
        <v>379</v>
      </c>
      <c r="E611" t="s">
        <v>1659</v>
      </c>
      <c r="F611" t="s">
        <v>997</v>
      </c>
      <c r="G611" t="s">
        <v>1293</v>
      </c>
      <c r="I611" s="7" t="s">
        <v>125</v>
      </c>
      <c r="J611" s="9" t="s">
        <v>125</v>
      </c>
      <c r="K611">
        <v>611</v>
      </c>
    </row>
    <row r="612" spans="1:11" x14ac:dyDescent="0.2">
      <c r="A612" t="s">
        <v>1173</v>
      </c>
      <c r="B612" s="7" t="s">
        <v>32</v>
      </c>
      <c r="C612" s="2" t="s">
        <v>1300</v>
      </c>
      <c r="D612" t="s">
        <v>379</v>
      </c>
      <c r="E612" t="s">
        <v>1659</v>
      </c>
      <c r="F612" t="s">
        <v>942</v>
      </c>
      <c r="G612" t="s">
        <v>1293</v>
      </c>
      <c r="I612" s="7" t="s">
        <v>125</v>
      </c>
      <c r="J612" s="9" t="s">
        <v>125</v>
      </c>
      <c r="K612">
        <v>612</v>
      </c>
    </row>
    <row r="613" spans="1:11" x14ac:dyDescent="0.2">
      <c r="A613" t="s">
        <v>1174</v>
      </c>
      <c r="B613" s="7" t="s">
        <v>32</v>
      </c>
      <c r="C613" s="2" t="s">
        <v>236</v>
      </c>
      <c r="D613" t="s">
        <v>595</v>
      </c>
      <c r="E613" t="s">
        <v>1175</v>
      </c>
      <c r="F613" t="s">
        <v>997</v>
      </c>
      <c r="G613" t="s">
        <v>1293</v>
      </c>
      <c r="I613" s="7" t="s">
        <v>125</v>
      </c>
      <c r="J613" s="9" t="s">
        <v>125</v>
      </c>
      <c r="K613">
        <v>613</v>
      </c>
    </row>
    <row r="614" spans="1:11" x14ac:dyDescent="0.2">
      <c r="A614" t="s">
        <v>289</v>
      </c>
      <c r="B614" s="7" t="s">
        <v>32</v>
      </c>
      <c r="C614" s="2" t="s">
        <v>1054</v>
      </c>
      <c r="D614" t="s">
        <v>595</v>
      </c>
      <c r="E614" t="s">
        <v>290</v>
      </c>
      <c r="F614" s="2" t="s">
        <v>491</v>
      </c>
      <c r="G614" t="s">
        <v>1621</v>
      </c>
      <c r="I614" s="7" t="s">
        <v>125</v>
      </c>
      <c r="J614" s="9" t="s">
        <v>125</v>
      </c>
      <c r="K614">
        <v>614</v>
      </c>
    </row>
    <row r="615" spans="1:11" x14ac:dyDescent="0.2">
      <c r="A615" t="s">
        <v>1176</v>
      </c>
      <c r="B615" s="7" t="s">
        <v>32</v>
      </c>
      <c r="C615" s="2" t="s">
        <v>303</v>
      </c>
      <c r="D615" t="s">
        <v>337</v>
      </c>
      <c r="E615" t="s">
        <v>1177</v>
      </c>
      <c r="F615" t="s">
        <v>838</v>
      </c>
      <c r="G615" t="s">
        <v>1293</v>
      </c>
      <c r="I615" s="7" t="s">
        <v>125</v>
      </c>
      <c r="J615" s="9" t="s">
        <v>125</v>
      </c>
      <c r="K615">
        <v>615</v>
      </c>
    </row>
    <row r="616" spans="1:11" x14ac:dyDescent="0.2">
      <c r="A616" t="s">
        <v>1178</v>
      </c>
      <c r="B616" s="7" t="s">
        <v>32</v>
      </c>
      <c r="C616" s="2" t="s">
        <v>459</v>
      </c>
      <c r="D616" t="s">
        <v>379</v>
      </c>
      <c r="E616" t="s">
        <v>164</v>
      </c>
      <c r="F616" t="s">
        <v>460</v>
      </c>
      <c r="G616" t="s">
        <v>1293</v>
      </c>
      <c r="H616" t="s">
        <v>165</v>
      </c>
      <c r="I616" s="7" t="s">
        <v>122</v>
      </c>
      <c r="J616" s="9">
        <v>2</v>
      </c>
      <c r="K616">
        <v>616</v>
      </c>
    </row>
    <row r="617" spans="1:11" x14ac:dyDescent="0.2">
      <c r="A617" t="s">
        <v>1179</v>
      </c>
      <c r="B617" s="7" t="s">
        <v>32</v>
      </c>
      <c r="C617" s="2" t="s">
        <v>1054</v>
      </c>
      <c r="D617" t="s">
        <v>345</v>
      </c>
      <c r="E617" t="s">
        <v>295</v>
      </c>
      <c r="F617" s="2" t="s">
        <v>491</v>
      </c>
      <c r="G617" t="s">
        <v>1624</v>
      </c>
      <c r="H617" t="s">
        <v>296</v>
      </c>
      <c r="I617" s="7" t="s">
        <v>121</v>
      </c>
      <c r="J617" s="9">
        <v>4</v>
      </c>
      <c r="K617">
        <v>617</v>
      </c>
    </row>
    <row r="618" spans="1:11" x14ac:dyDescent="0.2">
      <c r="A618" t="s">
        <v>1180</v>
      </c>
      <c r="B618" s="7" t="s">
        <v>32</v>
      </c>
      <c r="C618" s="2" t="s">
        <v>46</v>
      </c>
      <c r="D618" t="s">
        <v>992</v>
      </c>
      <c r="E618" t="s">
        <v>1181</v>
      </c>
      <c r="F618" t="s">
        <v>558</v>
      </c>
      <c r="G618" t="s">
        <v>1293</v>
      </c>
      <c r="I618" s="7" t="s">
        <v>125</v>
      </c>
      <c r="J618" s="9" t="s">
        <v>125</v>
      </c>
      <c r="K618">
        <v>618</v>
      </c>
    </row>
    <row r="619" spans="1:11" x14ac:dyDescent="0.2">
      <c r="A619" t="s">
        <v>1182</v>
      </c>
      <c r="B619" s="7" t="s">
        <v>32</v>
      </c>
      <c r="C619" s="2" t="s">
        <v>1346</v>
      </c>
      <c r="D619" t="s">
        <v>595</v>
      </c>
      <c r="E619" t="s">
        <v>1183</v>
      </c>
      <c r="F619" t="s">
        <v>405</v>
      </c>
      <c r="G619" t="s">
        <v>1293</v>
      </c>
      <c r="I619" s="7" t="s">
        <v>125</v>
      </c>
      <c r="J619" s="9" t="s">
        <v>125</v>
      </c>
      <c r="K619">
        <v>619</v>
      </c>
    </row>
    <row r="620" spans="1:11" x14ac:dyDescent="0.2">
      <c r="A620" t="s">
        <v>1184</v>
      </c>
      <c r="B620" s="7" t="s">
        <v>32</v>
      </c>
      <c r="C620" s="2" t="s">
        <v>1300</v>
      </c>
      <c r="D620" t="s">
        <v>345</v>
      </c>
      <c r="E620" t="s">
        <v>1186</v>
      </c>
      <c r="F620" s="3" t="s">
        <v>167</v>
      </c>
      <c r="G620" t="s">
        <v>1293</v>
      </c>
      <c r="H620" t="s">
        <v>168</v>
      </c>
      <c r="I620" s="7" t="s">
        <v>123</v>
      </c>
      <c r="J620" s="9">
        <v>4</v>
      </c>
      <c r="K620">
        <v>620</v>
      </c>
    </row>
    <row r="621" spans="1:11" x14ac:dyDescent="0.2">
      <c r="A621" t="s">
        <v>47</v>
      </c>
      <c r="B621" s="7" t="s">
        <v>32</v>
      </c>
      <c r="C621" s="3" t="s">
        <v>1718</v>
      </c>
      <c r="D621" t="s">
        <v>337</v>
      </c>
      <c r="E621" t="s">
        <v>1659</v>
      </c>
      <c r="F621" t="s">
        <v>556</v>
      </c>
      <c r="G621" t="s">
        <v>1621</v>
      </c>
      <c r="I621" s="7" t="s">
        <v>125</v>
      </c>
      <c r="J621" s="9" t="s">
        <v>125</v>
      </c>
      <c r="K621">
        <v>621</v>
      </c>
    </row>
    <row r="622" spans="1:11" x14ac:dyDescent="0.2">
      <c r="A622" t="s">
        <v>1187</v>
      </c>
      <c r="B622" s="7" t="s">
        <v>32</v>
      </c>
      <c r="C622" s="3" t="s">
        <v>1718</v>
      </c>
      <c r="D622" t="s">
        <v>345</v>
      </c>
      <c r="E622" t="s">
        <v>1188</v>
      </c>
      <c r="F622" t="s">
        <v>558</v>
      </c>
      <c r="G622" t="s">
        <v>1293</v>
      </c>
      <c r="I622" s="7" t="s">
        <v>125</v>
      </c>
      <c r="J622" s="9" t="s">
        <v>125</v>
      </c>
      <c r="K622">
        <v>622</v>
      </c>
    </row>
    <row r="623" spans="1:11" x14ac:dyDescent="0.2">
      <c r="A623" t="s">
        <v>1189</v>
      </c>
      <c r="B623" s="7" t="s">
        <v>32</v>
      </c>
      <c r="C623" s="2" t="s">
        <v>1349</v>
      </c>
      <c r="D623" t="s">
        <v>345</v>
      </c>
      <c r="E623" t="s">
        <v>864</v>
      </c>
      <c r="F623" t="s">
        <v>414</v>
      </c>
      <c r="G623" t="s">
        <v>1293</v>
      </c>
      <c r="I623" s="7" t="s">
        <v>125</v>
      </c>
      <c r="J623" s="9" t="s">
        <v>125</v>
      </c>
      <c r="K623">
        <v>623</v>
      </c>
    </row>
    <row r="624" spans="1:11" x14ac:dyDescent="0.2">
      <c r="A624" t="s">
        <v>1189</v>
      </c>
      <c r="B624" s="7" t="s">
        <v>29</v>
      </c>
      <c r="C624" s="2" t="s">
        <v>1349</v>
      </c>
      <c r="D624" t="s">
        <v>475</v>
      </c>
      <c r="E624" t="s">
        <v>1190</v>
      </c>
      <c r="F624" s="2" t="s">
        <v>551</v>
      </c>
      <c r="G624" t="s">
        <v>1293</v>
      </c>
      <c r="I624" s="7" t="s">
        <v>125</v>
      </c>
      <c r="J624" s="9" t="s">
        <v>125</v>
      </c>
      <c r="K624">
        <v>624</v>
      </c>
    </row>
    <row r="625" spans="1:11" x14ac:dyDescent="0.2">
      <c r="A625" t="s">
        <v>1191</v>
      </c>
      <c r="B625" s="7" t="s">
        <v>32</v>
      </c>
      <c r="C625" s="2" t="s">
        <v>1323</v>
      </c>
      <c r="D625" t="s">
        <v>345</v>
      </c>
      <c r="E625" t="s">
        <v>1192</v>
      </c>
      <c r="F625" t="s">
        <v>919</v>
      </c>
      <c r="G625" t="s">
        <v>1293</v>
      </c>
      <c r="I625" s="7" t="s">
        <v>125</v>
      </c>
      <c r="J625" s="9" t="s">
        <v>125</v>
      </c>
      <c r="K625">
        <v>625</v>
      </c>
    </row>
    <row r="626" spans="1:11" x14ac:dyDescent="0.2">
      <c r="A626" t="s">
        <v>135</v>
      </c>
      <c r="B626" s="7" t="s">
        <v>32</v>
      </c>
      <c r="C626" s="2" t="s">
        <v>128</v>
      </c>
      <c r="E626" t="s">
        <v>1659</v>
      </c>
      <c r="G626" t="s">
        <v>1621</v>
      </c>
      <c r="H626" t="s">
        <v>136</v>
      </c>
      <c r="I626" s="10" t="s">
        <v>122</v>
      </c>
      <c r="J626" s="8">
        <v>1</v>
      </c>
      <c r="K626">
        <v>626</v>
      </c>
    </row>
    <row r="627" spans="1:11" x14ac:dyDescent="0.2">
      <c r="A627" t="s">
        <v>1193</v>
      </c>
      <c r="B627" s="7" t="s">
        <v>32</v>
      </c>
      <c r="C627" s="2" t="s">
        <v>305</v>
      </c>
      <c r="D627" t="s">
        <v>347</v>
      </c>
      <c r="E627" t="s">
        <v>1194</v>
      </c>
      <c r="F627" t="s">
        <v>647</v>
      </c>
      <c r="G627" t="s">
        <v>1293</v>
      </c>
      <c r="I627" s="7" t="s">
        <v>125</v>
      </c>
      <c r="J627" s="9" t="s">
        <v>125</v>
      </c>
      <c r="K627">
        <v>627</v>
      </c>
    </row>
    <row r="628" spans="1:11" x14ac:dyDescent="0.2">
      <c r="A628" s="17" t="s">
        <v>1195</v>
      </c>
      <c r="B628" s="7" t="s">
        <v>32</v>
      </c>
      <c r="C628" s="2" t="s">
        <v>1054</v>
      </c>
      <c r="D628" t="s">
        <v>345</v>
      </c>
      <c r="E628" t="s">
        <v>1196</v>
      </c>
      <c r="F628" t="s">
        <v>838</v>
      </c>
      <c r="G628" t="s">
        <v>1624</v>
      </c>
      <c r="H628" t="s">
        <v>308</v>
      </c>
      <c r="I628" s="7" t="s">
        <v>122</v>
      </c>
      <c r="J628" s="9">
        <v>1</v>
      </c>
      <c r="K628">
        <v>628</v>
      </c>
    </row>
    <row r="629" spans="1:11" x14ac:dyDescent="0.2">
      <c r="A629" s="17" t="s">
        <v>1195</v>
      </c>
      <c r="B629" s="7" t="s">
        <v>309</v>
      </c>
      <c r="C629" s="2" t="s">
        <v>1054</v>
      </c>
      <c r="D629" t="s">
        <v>345</v>
      </c>
      <c r="E629" t="s">
        <v>1196</v>
      </c>
      <c r="F629" t="s">
        <v>838</v>
      </c>
      <c r="G629" t="s">
        <v>1621</v>
      </c>
      <c r="H629" t="s">
        <v>310</v>
      </c>
      <c r="I629" s="10" t="s">
        <v>122</v>
      </c>
      <c r="J629" s="8">
        <v>1</v>
      </c>
      <c r="K629">
        <v>629</v>
      </c>
    </row>
    <row r="630" spans="1:11" x14ac:dyDescent="0.2">
      <c r="A630" t="s">
        <v>1197</v>
      </c>
      <c r="B630" s="7" t="s">
        <v>32</v>
      </c>
      <c r="C630" s="3" t="s">
        <v>1718</v>
      </c>
      <c r="D630" t="s">
        <v>337</v>
      </c>
      <c r="E630" t="s">
        <v>1199</v>
      </c>
      <c r="F630" t="s">
        <v>414</v>
      </c>
      <c r="G630" t="s">
        <v>1293</v>
      </c>
      <c r="I630" s="7" t="s">
        <v>125</v>
      </c>
      <c r="J630" s="9" t="s">
        <v>125</v>
      </c>
      <c r="K630">
        <v>630</v>
      </c>
    </row>
    <row r="631" spans="1:11" x14ac:dyDescent="0.2">
      <c r="A631" t="s">
        <v>266</v>
      </c>
      <c r="B631" s="7" t="s">
        <v>32</v>
      </c>
      <c r="C631" s="2" t="s">
        <v>1321</v>
      </c>
      <c r="D631" t="s">
        <v>810</v>
      </c>
      <c r="E631" t="s">
        <v>1659</v>
      </c>
      <c r="G631" t="s">
        <v>1621</v>
      </c>
      <c r="H631" t="s">
        <v>262</v>
      </c>
      <c r="I631" s="7" t="s">
        <v>122</v>
      </c>
      <c r="J631" s="9">
        <v>1</v>
      </c>
      <c r="K631">
        <v>631</v>
      </c>
    </row>
    <row r="632" spans="1:11" x14ac:dyDescent="0.2">
      <c r="A632" t="s">
        <v>266</v>
      </c>
      <c r="B632" s="7" t="s">
        <v>32</v>
      </c>
      <c r="C632" s="2" t="s">
        <v>1321</v>
      </c>
      <c r="D632" t="s">
        <v>810</v>
      </c>
      <c r="E632" t="s">
        <v>267</v>
      </c>
      <c r="F632" t="s">
        <v>1080</v>
      </c>
      <c r="G632" t="s">
        <v>1621</v>
      </c>
      <c r="H632" t="s">
        <v>136</v>
      </c>
      <c r="I632" s="7" t="s">
        <v>122</v>
      </c>
      <c r="J632" s="9">
        <v>1</v>
      </c>
      <c r="K632">
        <v>632</v>
      </c>
    </row>
    <row r="633" spans="1:11" x14ac:dyDescent="0.2">
      <c r="A633" t="s">
        <v>1198</v>
      </c>
      <c r="B633" s="7" t="s">
        <v>32</v>
      </c>
      <c r="C633" s="3" t="s">
        <v>1718</v>
      </c>
      <c r="D633" t="s">
        <v>345</v>
      </c>
      <c r="E633" t="s">
        <v>1200</v>
      </c>
      <c r="F633" t="s">
        <v>414</v>
      </c>
      <c r="G633" t="s">
        <v>1293</v>
      </c>
      <c r="I633" s="7" t="s">
        <v>125</v>
      </c>
      <c r="J633" s="9" t="s">
        <v>125</v>
      </c>
      <c r="K633">
        <v>633</v>
      </c>
    </row>
    <row r="634" spans="1:11" x14ac:dyDescent="0.2">
      <c r="A634" t="s">
        <v>1201</v>
      </c>
      <c r="B634" s="7" t="s">
        <v>32</v>
      </c>
      <c r="C634" s="2" t="s">
        <v>1303</v>
      </c>
      <c r="D634" t="s">
        <v>342</v>
      </c>
      <c r="E634" t="s">
        <v>1659</v>
      </c>
      <c r="F634" s="2" t="s">
        <v>1656</v>
      </c>
      <c r="G634" t="s">
        <v>1293</v>
      </c>
      <c r="I634" s="7" t="s">
        <v>125</v>
      </c>
      <c r="J634" s="9" t="s">
        <v>125</v>
      </c>
      <c r="K634">
        <v>634</v>
      </c>
    </row>
    <row r="635" spans="1:11" x14ac:dyDescent="0.2">
      <c r="A635" t="s">
        <v>1201</v>
      </c>
      <c r="B635" s="7" t="s">
        <v>32</v>
      </c>
      <c r="C635" s="2" t="s">
        <v>1303</v>
      </c>
      <c r="D635" t="s">
        <v>342</v>
      </c>
      <c r="E635" t="s">
        <v>1202</v>
      </c>
      <c r="G635" t="s">
        <v>1293</v>
      </c>
      <c r="I635" s="7" t="s">
        <v>125</v>
      </c>
      <c r="J635" s="9" t="s">
        <v>125</v>
      </c>
      <c r="K635">
        <v>635</v>
      </c>
    </row>
    <row r="636" spans="1:11" x14ac:dyDescent="0.2">
      <c r="A636" t="s">
        <v>1203</v>
      </c>
      <c r="B636" s="7" t="s">
        <v>32</v>
      </c>
      <c r="C636" s="2" t="s">
        <v>226</v>
      </c>
      <c r="D636" t="s">
        <v>347</v>
      </c>
      <c r="E636" t="s">
        <v>1204</v>
      </c>
      <c r="F636" s="2" t="s">
        <v>1656</v>
      </c>
      <c r="G636" t="s">
        <v>1293</v>
      </c>
      <c r="H636" t="s">
        <v>136</v>
      </c>
      <c r="I636" s="7" t="s">
        <v>122</v>
      </c>
      <c r="J636" s="9">
        <v>1</v>
      </c>
      <c r="K636">
        <v>636</v>
      </c>
    </row>
    <row r="637" spans="1:11" x14ac:dyDescent="0.2">
      <c r="A637" t="s">
        <v>1205</v>
      </c>
      <c r="B637" s="7" t="s">
        <v>32</v>
      </c>
      <c r="C637" s="2" t="s">
        <v>692</v>
      </c>
      <c r="D637" t="s">
        <v>345</v>
      </c>
      <c r="E637" t="s">
        <v>1659</v>
      </c>
      <c r="F637" t="s">
        <v>376</v>
      </c>
      <c r="G637" t="s">
        <v>1293</v>
      </c>
      <c r="I637" s="7" t="s">
        <v>125</v>
      </c>
      <c r="J637" s="9" t="s">
        <v>125</v>
      </c>
      <c r="K637">
        <v>637</v>
      </c>
    </row>
    <row r="638" spans="1:11" x14ac:dyDescent="0.2">
      <c r="A638" t="s">
        <v>1206</v>
      </c>
      <c r="B638" s="7" t="s">
        <v>32</v>
      </c>
      <c r="C638" s="2" t="s">
        <v>1323</v>
      </c>
      <c r="D638" t="s">
        <v>347</v>
      </c>
      <c r="E638" t="s">
        <v>1207</v>
      </c>
      <c r="F638" t="s">
        <v>538</v>
      </c>
      <c r="G638" t="s">
        <v>1293</v>
      </c>
      <c r="I638" s="7" t="s">
        <v>125</v>
      </c>
      <c r="J638" s="9" t="s">
        <v>125</v>
      </c>
      <c r="K638">
        <v>638</v>
      </c>
    </row>
    <row r="639" spans="1:11" x14ac:dyDescent="0.2">
      <c r="A639" t="s">
        <v>1208</v>
      </c>
      <c r="B639" s="7" t="s">
        <v>32</v>
      </c>
      <c r="C639" s="2" t="s">
        <v>226</v>
      </c>
      <c r="D639" t="s">
        <v>379</v>
      </c>
      <c r="E639" t="s">
        <v>1209</v>
      </c>
      <c r="F639" s="2" t="s">
        <v>1656</v>
      </c>
      <c r="G639" t="s">
        <v>1293</v>
      </c>
      <c r="H639" t="s">
        <v>136</v>
      </c>
      <c r="I639" s="7" t="s">
        <v>122</v>
      </c>
      <c r="J639" s="9">
        <v>1</v>
      </c>
      <c r="K639">
        <v>639</v>
      </c>
    </row>
    <row r="640" spans="1:11" x14ac:dyDescent="0.2">
      <c r="A640" t="s">
        <v>1210</v>
      </c>
      <c r="B640" s="7" t="s">
        <v>32</v>
      </c>
      <c r="C640" s="3" t="s">
        <v>377</v>
      </c>
      <c r="D640" t="s">
        <v>1211</v>
      </c>
      <c r="E640" t="s">
        <v>1659</v>
      </c>
      <c r="F640" t="s">
        <v>424</v>
      </c>
      <c r="G640" t="s">
        <v>1293</v>
      </c>
      <c r="I640" s="7" t="s">
        <v>125</v>
      </c>
      <c r="J640" s="9" t="s">
        <v>125</v>
      </c>
      <c r="K640">
        <v>640</v>
      </c>
    </row>
    <row r="641" spans="1:11" x14ac:dyDescent="0.2">
      <c r="A641" t="s">
        <v>1210</v>
      </c>
      <c r="B641" s="7" t="s">
        <v>32</v>
      </c>
      <c r="C641" s="3" t="s">
        <v>377</v>
      </c>
      <c r="D641" t="s">
        <v>1211</v>
      </c>
      <c r="E641" t="s">
        <v>1659</v>
      </c>
      <c r="F641" t="s">
        <v>400</v>
      </c>
      <c r="G641" t="s">
        <v>1293</v>
      </c>
      <c r="I641" s="7" t="s">
        <v>125</v>
      </c>
      <c r="J641" s="9" t="s">
        <v>125</v>
      </c>
      <c r="K641">
        <v>641</v>
      </c>
    </row>
    <row r="642" spans="1:11" x14ac:dyDescent="0.2">
      <c r="A642" t="s">
        <v>1212</v>
      </c>
      <c r="B642" s="7" t="s">
        <v>32</v>
      </c>
      <c r="C642" s="2" t="s">
        <v>1298</v>
      </c>
      <c r="D642" t="s">
        <v>337</v>
      </c>
      <c r="E642" t="s">
        <v>1213</v>
      </c>
      <c r="F642" s="2" t="s">
        <v>623</v>
      </c>
      <c r="G642" t="s">
        <v>1293</v>
      </c>
      <c r="H642" t="s">
        <v>154</v>
      </c>
      <c r="I642" s="7" t="s">
        <v>125</v>
      </c>
      <c r="J642" s="9" t="s">
        <v>125</v>
      </c>
      <c r="K642">
        <v>642</v>
      </c>
    </row>
    <row r="643" spans="1:11" x14ac:dyDescent="0.2">
      <c r="A643" t="s">
        <v>1214</v>
      </c>
      <c r="B643" s="7" t="s">
        <v>32</v>
      </c>
      <c r="C643" s="2" t="s">
        <v>1303</v>
      </c>
      <c r="D643" t="s">
        <v>1004</v>
      </c>
      <c r="E643" t="s">
        <v>1215</v>
      </c>
      <c r="F643" s="2" t="s">
        <v>478</v>
      </c>
      <c r="G643" t="s">
        <v>1624</v>
      </c>
      <c r="H643" t="s">
        <v>192</v>
      </c>
      <c r="I643" s="7" t="s">
        <v>121</v>
      </c>
      <c r="J643" s="9">
        <v>4</v>
      </c>
      <c r="K643">
        <v>643</v>
      </c>
    </row>
    <row r="644" spans="1:11" x14ac:dyDescent="0.2">
      <c r="A644" t="s">
        <v>90</v>
      </c>
      <c r="B644" s="7" t="s">
        <v>32</v>
      </c>
      <c r="C644" s="3" t="s">
        <v>1718</v>
      </c>
      <c r="D644" t="s">
        <v>345</v>
      </c>
      <c r="E644" t="s">
        <v>864</v>
      </c>
      <c r="F644" t="s">
        <v>414</v>
      </c>
      <c r="G644" t="s">
        <v>1621</v>
      </c>
      <c r="H644" t="s">
        <v>183</v>
      </c>
      <c r="I644" s="7" t="s">
        <v>125</v>
      </c>
      <c r="J644" s="9" t="s">
        <v>125</v>
      </c>
      <c r="K644">
        <v>644</v>
      </c>
    </row>
    <row r="645" spans="1:11" x14ac:dyDescent="0.2">
      <c r="A645" t="s">
        <v>193</v>
      </c>
      <c r="B645" s="7" t="s">
        <v>32</v>
      </c>
      <c r="C645" s="2" t="s">
        <v>1333</v>
      </c>
      <c r="D645" t="s">
        <v>345</v>
      </c>
      <c r="E645" t="s">
        <v>194</v>
      </c>
      <c r="F645" t="s">
        <v>805</v>
      </c>
      <c r="G645" t="s">
        <v>1621</v>
      </c>
      <c r="H645" t="s">
        <v>195</v>
      </c>
      <c r="I645" s="10" t="s">
        <v>122</v>
      </c>
      <c r="J645" s="8">
        <v>2</v>
      </c>
      <c r="K645">
        <v>645</v>
      </c>
    </row>
    <row r="646" spans="1:11" x14ac:dyDescent="0.2">
      <c r="A646" t="s">
        <v>1216</v>
      </c>
      <c r="B646" s="7" t="s">
        <v>32</v>
      </c>
      <c r="C646" s="2" t="s">
        <v>58</v>
      </c>
      <c r="D646" t="s">
        <v>595</v>
      </c>
      <c r="E646" t="s">
        <v>1659</v>
      </c>
      <c r="F646" t="s">
        <v>376</v>
      </c>
      <c r="G646" t="s">
        <v>1293</v>
      </c>
      <c r="I646" s="7" t="s">
        <v>125</v>
      </c>
      <c r="J646" s="9" t="s">
        <v>125</v>
      </c>
      <c r="K646">
        <v>646</v>
      </c>
    </row>
    <row r="647" spans="1:11" x14ac:dyDescent="0.2">
      <c r="A647" t="s">
        <v>1217</v>
      </c>
      <c r="B647" s="7" t="s">
        <v>32</v>
      </c>
      <c r="C647" s="2" t="s">
        <v>378</v>
      </c>
      <c r="D647" t="s">
        <v>345</v>
      </c>
      <c r="E647" t="s">
        <v>1218</v>
      </c>
      <c r="F647" s="3" t="s">
        <v>167</v>
      </c>
      <c r="G647" t="s">
        <v>1624</v>
      </c>
      <c r="H647" t="s">
        <v>168</v>
      </c>
      <c r="I647" s="7" t="s">
        <v>125</v>
      </c>
      <c r="J647" s="9" t="s">
        <v>125</v>
      </c>
      <c r="K647">
        <v>647</v>
      </c>
    </row>
    <row r="648" spans="1:11" x14ac:dyDescent="0.2">
      <c r="A648" t="s">
        <v>1219</v>
      </c>
      <c r="B648" s="7" t="s">
        <v>32</v>
      </c>
      <c r="C648" s="2" t="s">
        <v>207</v>
      </c>
      <c r="D648" t="s">
        <v>474</v>
      </c>
      <c r="E648" t="s">
        <v>362</v>
      </c>
      <c r="F648" t="s">
        <v>343</v>
      </c>
      <c r="G648" t="s">
        <v>1293</v>
      </c>
      <c r="I648" s="7" t="s">
        <v>125</v>
      </c>
      <c r="J648" s="9" t="s">
        <v>125</v>
      </c>
      <c r="K648">
        <v>648</v>
      </c>
    </row>
    <row r="649" spans="1:11" x14ac:dyDescent="0.2">
      <c r="A649" t="s">
        <v>1221</v>
      </c>
      <c r="B649" s="7" t="s">
        <v>32</v>
      </c>
      <c r="C649" s="2" t="s">
        <v>237</v>
      </c>
      <c r="D649" t="s">
        <v>389</v>
      </c>
      <c r="E649" t="s">
        <v>1222</v>
      </c>
      <c r="F649" t="s">
        <v>421</v>
      </c>
      <c r="G649" t="s">
        <v>1293</v>
      </c>
      <c r="I649" s="7" t="s">
        <v>125</v>
      </c>
      <c r="J649" s="9" t="s">
        <v>125</v>
      </c>
      <c r="K649">
        <v>649</v>
      </c>
    </row>
    <row r="650" spans="1:11" x14ac:dyDescent="0.2">
      <c r="A650" t="s">
        <v>1223</v>
      </c>
      <c r="B650" s="7" t="s">
        <v>32</v>
      </c>
      <c r="C650" s="2" t="s">
        <v>1298</v>
      </c>
      <c r="D650" t="s">
        <v>345</v>
      </c>
      <c r="E650" t="s">
        <v>1224</v>
      </c>
      <c r="F650" s="2" t="s">
        <v>478</v>
      </c>
      <c r="G650" t="s">
        <v>1293</v>
      </c>
      <c r="I650" s="7" t="s">
        <v>125</v>
      </c>
      <c r="J650" s="9" t="s">
        <v>125</v>
      </c>
      <c r="K650">
        <v>650</v>
      </c>
    </row>
    <row r="651" spans="1:11" x14ac:dyDescent="0.2">
      <c r="A651" t="s">
        <v>1225</v>
      </c>
      <c r="B651" s="7" t="s">
        <v>32</v>
      </c>
      <c r="C651" s="2" t="s">
        <v>1300</v>
      </c>
      <c r="D651" t="s">
        <v>345</v>
      </c>
      <c r="E651" t="s">
        <v>427</v>
      </c>
      <c r="F651" t="s">
        <v>343</v>
      </c>
      <c r="G651" t="s">
        <v>1293</v>
      </c>
      <c r="I651" s="7" t="s">
        <v>125</v>
      </c>
      <c r="J651" s="9" t="s">
        <v>125</v>
      </c>
      <c r="K651">
        <v>651</v>
      </c>
    </row>
    <row r="652" spans="1:11" x14ac:dyDescent="0.2">
      <c r="A652" t="s">
        <v>1226</v>
      </c>
      <c r="B652" s="7" t="s">
        <v>32</v>
      </c>
      <c r="C652" s="2" t="s">
        <v>77</v>
      </c>
      <c r="D652" t="s">
        <v>345</v>
      </c>
      <c r="E652" t="s">
        <v>164</v>
      </c>
      <c r="F652" t="s">
        <v>460</v>
      </c>
      <c r="G652" t="s">
        <v>1624</v>
      </c>
      <c r="H652" t="s">
        <v>165</v>
      </c>
      <c r="I652" s="7" t="s">
        <v>122</v>
      </c>
      <c r="J652" s="9">
        <v>2</v>
      </c>
      <c r="K652">
        <v>652</v>
      </c>
    </row>
    <row r="653" spans="1:11" x14ac:dyDescent="0.2">
      <c r="A653" t="s">
        <v>1227</v>
      </c>
      <c r="B653" s="7" t="s">
        <v>32</v>
      </c>
      <c r="C653" s="2" t="s">
        <v>1300</v>
      </c>
      <c r="D653" t="s">
        <v>345</v>
      </c>
      <c r="E653" t="s">
        <v>1316</v>
      </c>
      <c r="F653" t="s">
        <v>343</v>
      </c>
      <c r="G653" t="s">
        <v>1293</v>
      </c>
      <c r="I653" s="7" t="s">
        <v>125</v>
      </c>
      <c r="J653" s="9" t="s">
        <v>125</v>
      </c>
      <c r="K653">
        <v>653</v>
      </c>
    </row>
    <row r="654" spans="1:11" x14ac:dyDescent="0.2">
      <c r="A654" t="s">
        <v>1227</v>
      </c>
      <c r="B654" s="7" t="s">
        <v>30</v>
      </c>
      <c r="C654" s="2" t="s">
        <v>1300</v>
      </c>
      <c r="D654" t="s">
        <v>956</v>
      </c>
      <c r="E654" t="s">
        <v>1228</v>
      </c>
      <c r="F654" t="s">
        <v>1229</v>
      </c>
      <c r="G654" t="s">
        <v>1293</v>
      </c>
      <c r="I654" s="7" t="s">
        <v>125</v>
      </c>
      <c r="J654" s="9" t="s">
        <v>125</v>
      </c>
      <c r="K654">
        <v>654</v>
      </c>
    </row>
    <row r="655" spans="1:11" x14ac:dyDescent="0.2">
      <c r="A655" t="s">
        <v>1227</v>
      </c>
      <c r="B655" s="7" t="s">
        <v>31</v>
      </c>
      <c r="C655" s="2" t="s">
        <v>1300</v>
      </c>
      <c r="D655" t="s">
        <v>342</v>
      </c>
      <c r="E655" t="s">
        <v>1230</v>
      </c>
      <c r="F655" t="s">
        <v>466</v>
      </c>
      <c r="G655" t="s">
        <v>1624</v>
      </c>
      <c r="H655" t="s">
        <v>1666</v>
      </c>
      <c r="I655" s="7" t="s">
        <v>122</v>
      </c>
      <c r="J655" s="9">
        <v>2</v>
      </c>
      <c r="K655">
        <v>655</v>
      </c>
    </row>
    <row r="656" spans="1:11" x14ac:dyDescent="0.2">
      <c r="A656" t="s">
        <v>1231</v>
      </c>
      <c r="B656" s="7" t="s">
        <v>32</v>
      </c>
      <c r="C656" s="2" t="s">
        <v>312</v>
      </c>
      <c r="D656" t="s">
        <v>595</v>
      </c>
      <c r="E656" t="s">
        <v>1232</v>
      </c>
      <c r="F656" t="s">
        <v>1233</v>
      </c>
      <c r="G656" t="s">
        <v>1624</v>
      </c>
      <c r="H656" t="s">
        <v>143</v>
      </c>
      <c r="I656" s="7" t="s">
        <v>123</v>
      </c>
      <c r="J656" s="9">
        <v>2</v>
      </c>
      <c r="K656">
        <v>656</v>
      </c>
    </row>
    <row r="657" spans="1:11" x14ac:dyDescent="0.2">
      <c r="A657" t="s">
        <v>1234</v>
      </c>
      <c r="B657" s="7" t="s">
        <v>32</v>
      </c>
      <c r="C657" s="3" t="s">
        <v>1718</v>
      </c>
      <c r="D657" t="s">
        <v>379</v>
      </c>
      <c r="E657" t="s">
        <v>689</v>
      </c>
      <c r="F657" t="s">
        <v>690</v>
      </c>
      <c r="G657" t="s">
        <v>1293</v>
      </c>
      <c r="I657" s="7" t="s">
        <v>125</v>
      </c>
      <c r="J657" s="9" t="s">
        <v>125</v>
      </c>
      <c r="K657">
        <v>657</v>
      </c>
    </row>
    <row r="658" spans="1:11" x14ac:dyDescent="0.2">
      <c r="A658" t="s">
        <v>1235</v>
      </c>
      <c r="B658" s="7" t="s">
        <v>32</v>
      </c>
      <c r="C658" s="2" t="s">
        <v>1345</v>
      </c>
      <c r="D658" t="s">
        <v>345</v>
      </c>
      <c r="E658" t="s">
        <v>1236</v>
      </c>
      <c r="F658" t="s">
        <v>424</v>
      </c>
      <c r="G658" t="s">
        <v>1624</v>
      </c>
      <c r="H658" t="s">
        <v>151</v>
      </c>
      <c r="I658" s="7" t="s">
        <v>123</v>
      </c>
      <c r="J658" s="9">
        <v>2</v>
      </c>
      <c r="K658">
        <v>658</v>
      </c>
    </row>
    <row r="659" spans="1:11" x14ac:dyDescent="0.2">
      <c r="A659" s="18" t="s">
        <v>1235</v>
      </c>
      <c r="B659" s="10" t="s">
        <v>1689</v>
      </c>
      <c r="C659" s="2" t="s">
        <v>1345</v>
      </c>
      <c r="D659" t="s">
        <v>345</v>
      </c>
      <c r="E659" t="s">
        <v>1236</v>
      </c>
      <c r="F659" t="s">
        <v>424</v>
      </c>
      <c r="G659" t="s">
        <v>1670</v>
      </c>
      <c r="H659" t="s">
        <v>1673</v>
      </c>
      <c r="I659" s="7" t="s">
        <v>125</v>
      </c>
      <c r="J659" s="9" t="s">
        <v>125</v>
      </c>
      <c r="K659">
        <v>659</v>
      </c>
    </row>
    <row r="660" spans="1:11" x14ac:dyDescent="0.2">
      <c r="A660" t="s">
        <v>1237</v>
      </c>
      <c r="B660" s="7" t="s">
        <v>32</v>
      </c>
      <c r="C660" s="3" t="s">
        <v>533</v>
      </c>
      <c r="E660" t="s">
        <v>1626</v>
      </c>
      <c r="F660" t="s">
        <v>487</v>
      </c>
      <c r="G660" t="s">
        <v>1621</v>
      </c>
      <c r="H660" t="s">
        <v>1641</v>
      </c>
      <c r="I660" s="7" t="s">
        <v>125</v>
      </c>
      <c r="J660" s="9" t="s">
        <v>125</v>
      </c>
      <c r="K660">
        <v>660</v>
      </c>
    </row>
    <row r="661" spans="1:11" x14ac:dyDescent="0.2">
      <c r="A661" t="s">
        <v>1237</v>
      </c>
      <c r="B661" s="7" t="s">
        <v>32</v>
      </c>
      <c r="C661" s="3" t="s">
        <v>533</v>
      </c>
      <c r="D661" t="s">
        <v>379</v>
      </c>
      <c r="E661" t="s">
        <v>387</v>
      </c>
      <c r="F661" t="s">
        <v>343</v>
      </c>
      <c r="G661" t="s">
        <v>1293</v>
      </c>
      <c r="I661" s="7" t="s">
        <v>125</v>
      </c>
      <c r="J661" s="9" t="s">
        <v>125</v>
      </c>
      <c r="K661">
        <v>661</v>
      </c>
    </row>
    <row r="662" spans="1:11" x14ac:dyDescent="0.2">
      <c r="A662" s="17" t="s">
        <v>1334</v>
      </c>
      <c r="B662" s="7" t="s">
        <v>32</v>
      </c>
      <c r="C662" s="2" t="s">
        <v>1349</v>
      </c>
      <c r="D662" t="s">
        <v>337</v>
      </c>
      <c r="E662" t="s">
        <v>1335</v>
      </c>
      <c r="F662" s="16" t="s">
        <v>1336</v>
      </c>
      <c r="G662" t="s">
        <v>311</v>
      </c>
      <c r="H662" t="s">
        <v>136</v>
      </c>
      <c r="I662" s="7" t="s">
        <v>122</v>
      </c>
      <c r="J662" s="9">
        <v>1</v>
      </c>
      <c r="K662">
        <v>662</v>
      </c>
    </row>
    <row r="663" spans="1:11" x14ac:dyDescent="0.2">
      <c r="A663" t="s">
        <v>1238</v>
      </c>
      <c r="B663" s="7" t="s">
        <v>32</v>
      </c>
      <c r="C663" s="2" t="s">
        <v>1298</v>
      </c>
      <c r="D663" t="s">
        <v>379</v>
      </c>
      <c r="E663" t="s">
        <v>1239</v>
      </c>
      <c r="F663" s="2" t="s">
        <v>623</v>
      </c>
      <c r="G663" t="s">
        <v>1624</v>
      </c>
      <c r="H663" t="s">
        <v>154</v>
      </c>
      <c r="I663" s="7" t="s">
        <v>121</v>
      </c>
      <c r="J663" s="9">
        <v>4</v>
      </c>
      <c r="K663">
        <v>663</v>
      </c>
    </row>
    <row r="664" spans="1:11" x14ac:dyDescent="0.2">
      <c r="A664" t="s">
        <v>65</v>
      </c>
      <c r="B664" s="7" t="s">
        <v>32</v>
      </c>
      <c r="C664" s="2" t="s">
        <v>1340</v>
      </c>
      <c r="D664" t="s">
        <v>366</v>
      </c>
      <c r="E664" t="s">
        <v>66</v>
      </c>
      <c r="F664" t="s">
        <v>63</v>
      </c>
      <c r="G664" t="s">
        <v>1621</v>
      </c>
      <c r="I664" s="7" t="s">
        <v>125</v>
      </c>
      <c r="J664" s="9" t="s">
        <v>125</v>
      </c>
      <c r="K664">
        <v>664</v>
      </c>
    </row>
    <row r="665" spans="1:11" x14ac:dyDescent="0.2">
      <c r="A665" t="s">
        <v>1240</v>
      </c>
      <c r="B665" s="7" t="s">
        <v>32</v>
      </c>
      <c r="C665" s="2" t="s">
        <v>327</v>
      </c>
      <c r="D665" t="s">
        <v>345</v>
      </c>
      <c r="E665" t="s">
        <v>752</v>
      </c>
      <c r="F665" t="s">
        <v>343</v>
      </c>
      <c r="G665" t="s">
        <v>1293</v>
      </c>
      <c r="I665" s="7" t="s">
        <v>125</v>
      </c>
      <c r="J665" s="9" t="s">
        <v>125</v>
      </c>
      <c r="K665">
        <v>665</v>
      </c>
    </row>
    <row r="666" spans="1:11" x14ac:dyDescent="0.2">
      <c r="A666" s="17" t="s">
        <v>1241</v>
      </c>
      <c r="B666" s="7" t="s">
        <v>32</v>
      </c>
      <c r="C666" s="2" t="s">
        <v>1345</v>
      </c>
      <c r="D666" t="s">
        <v>956</v>
      </c>
      <c r="E666" t="s">
        <v>1148</v>
      </c>
      <c r="F666" t="s">
        <v>343</v>
      </c>
      <c r="G666" t="s">
        <v>1293</v>
      </c>
      <c r="I666" s="7" t="s">
        <v>125</v>
      </c>
      <c r="J666" s="9" t="s">
        <v>125</v>
      </c>
      <c r="K666">
        <v>666</v>
      </c>
    </row>
    <row r="667" spans="1:11" x14ac:dyDescent="0.2">
      <c r="A667" t="s">
        <v>318</v>
      </c>
      <c r="B667" s="7" t="s">
        <v>319</v>
      </c>
      <c r="C667" s="2" t="s">
        <v>320</v>
      </c>
      <c r="D667" t="s">
        <v>345</v>
      </c>
      <c r="E667" t="s">
        <v>1659</v>
      </c>
      <c r="F667" t="s">
        <v>376</v>
      </c>
      <c r="G667" t="s">
        <v>1621</v>
      </c>
      <c r="H667" t="s">
        <v>204</v>
      </c>
      <c r="I667" s="10" t="s">
        <v>317</v>
      </c>
      <c r="J667" s="8">
        <v>2</v>
      </c>
      <c r="K667">
        <v>667</v>
      </c>
    </row>
    <row r="668" spans="1:11" x14ac:dyDescent="0.2">
      <c r="A668" t="s">
        <v>1242</v>
      </c>
      <c r="B668" s="7" t="s">
        <v>32</v>
      </c>
      <c r="C668" s="2" t="s">
        <v>46</v>
      </c>
      <c r="D668" t="s">
        <v>345</v>
      </c>
      <c r="E668" t="s">
        <v>927</v>
      </c>
      <c r="F668" t="s">
        <v>721</v>
      </c>
      <c r="G668" t="s">
        <v>1293</v>
      </c>
      <c r="I668" s="7" t="s">
        <v>125</v>
      </c>
      <c r="J668" s="9" t="s">
        <v>125</v>
      </c>
      <c r="K668">
        <v>668</v>
      </c>
    </row>
    <row r="669" spans="1:11" x14ac:dyDescent="0.2">
      <c r="A669" t="s">
        <v>1243</v>
      </c>
      <c r="B669" s="7" t="s">
        <v>32</v>
      </c>
      <c r="C669" s="2" t="s">
        <v>378</v>
      </c>
      <c r="D669" t="s">
        <v>379</v>
      </c>
      <c r="E669" t="s">
        <v>1244</v>
      </c>
      <c r="F669" s="3" t="s">
        <v>167</v>
      </c>
      <c r="G669" t="s">
        <v>1293</v>
      </c>
      <c r="H669" t="s">
        <v>168</v>
      </c>
      <c r="I669" s="7" t="s">
        <v>125</v>
      </c>
      <c r="J669" s="9" t="s">
        <v>125</v>
      </c>
      <c r="K669">
        <v>669</v>
      </c>
    </row>
    <row r="670" spans="1:11" x14ac:dyDescent="0.2">
      <c r="A670" t="s">
        <v>1245</v>
      </c>
      <c r="B670" s="7" t="s">
        <v>32</v>
      </c>
      <c r="C670" s="2" t="s">
        <v>520</v>
      </c>
      <c r="D670" t="s">
        <v>347</v>
      </c>
      <c r="E670" t="s">
        <v>1246</v>
      </c>
      <c r="G670" t="s">
        <v>1293</v>
      </c>
      <c r="I670" s="7" t="s">
        <v>125</v>
      </c>
      <c r="J670" s="9" t="s">
        <v>125</v>
      </c>
      <c r="K670">
        <v>670</v>
      </c>
    </row>
    <row r="671" spans="1:11" x14ac:dyDescent="0.2">
      <c r="A671" s="17" t="s">
        <v>95</v>
      </c>
      <c r="B671" s="7" t="s">
        <v>32</v>
      </c>
      <c r="C671" s="3" t="s">
        <v>1718</v>
      </c>
      <c r="D671" t="s">
        <v>379</v>
      </c>
      <c r="E671" t="s">
        <v>1659</v>
      </c>
      <c r="F671" t="s">
        <v>500</v>
      </c>
      <c r="G671" t="s">
        <v>1621</v>
      </c>
      <c r="I671" s="7" t="s">
        <v>125</v>
      </c>
      <c r="J671" s="9" t="s">
        <v>125</v>
      </c>
      <c r="K671">
        <v>671</v>
      </c>
    </row>
    <row r="672" spans="1:11" x14ac:dyDescent="0.2">
      <c r="A672" s="17" t="s">
        <v>95</v>
      </c>
      <c r="B672" s="7" t="s">
        <v>32</v>
      </c>
      <c r="C672" s="3" t="s">
        <v>1718</v>
      </c>
      <c r="D672" t="s">
        <v>379</v>
      </c>
      <c r="E672" t="s">
        <v>96</v>
      </c>
      <c r="F672" t="s">
        <v>97</v>
      </c>
      <c r="G672" t="s">
        <v>1621</v>
      </c>
      <c r="H672" t="s">
        <v>184</v>
      </c>
      <c r="I672" s="7" t="s">
        <v>125</v>
      </c>
      <c r="J672" s="9" t="s">
        <v>125</v>
      </c>
      <c r="K672">
        <v>672</v>
      </c>
    </row>
    <row r="673" spans="1:11" x14ac:dyDescent="0.2">
      <c r="A673" s="17" t="s">
        <v>95</v>
      </c>
      <c r="B673" s="7" t="s">
        <v>1398</v>
      </c>
      <c r="C673" s="3" t="s">
        <v>1718</v>
      </c>
      <c r="D673" t="s">
        <v>379</v>
      </c>
      <c r="E673" t="s">
        <v>1659</v>
      </c>
      <c r="F673" t="s">
        <v>400</v>
      </c>
      <c r="G673" t="s">
        <v>1621</v>
      </c>
      <c r="I673" s="7" t="s">
        <v>125</v>
      </c>
      <c r="J673" s="9" t="s">
        <v>125</v>
      </c>
      <c r="K673">
        <v>673</v>
      </c>
    </row>
    <row r="674" spans="1:11" x14ac:dyDescent="0.2">
      <c r="A674" t="s">
        <v>1247</v>
      </c>
      <c r="B674" s="7" t="s">
        <v>32</v>
      </c>
      <c r="C674" s="2" t="s">
        <v>355</v>
      </c>
      <c r="D674" t="s">
        <v>379</v>
      </c>
      <c r="E674" t="s">
        <v>1114</v>
      </c>
      <c r="G674" t="s">
        <v>1293</v>
      </c>
      <c r="H674" t="s">
        <v>1657</v>
      </c>
      <c r="I674" s="7" t="s">
        <v>122</v>
      </c>
      <c r="J674" s="9">
        <v>1</v>
      </c>
      <c r="K674">
        <v>674</v>
      </c>
    </row>
    <row r="675" spans="1:11" x14ac:dyDescent="0.2">
      <c r="A675" t="s">
        <v>188</v>
      </c>
      <c r="B675" s="7" t="s">
        <v>32</v>
      </c>
      <c r="C675" s="2" t="s">
        <v>929</v>
      </c>
      <c r="D675" t="s">
        <v>345</v>
      </c>
      <c r="E675" t="s">
        <v>189</v>
      </c>
      <c r="F675" t="s">
        <v>1080</v>
      </c>
      <c r="G675" t="s">
        <v>1621</v>
      </c>
      <c r="H675" t="s">
        <v>146</v>
      </c>
      <c r="I675" s="10" t="s">
        <v>122</v>
      </c>
      <c r="J675" s="8">
        <v>1</v>
      </c>
      <c r="K675">
        <v>675</v>
      </c>
    </row>
    <row r="676" spans="1:11" x14ac:dyDescent="0.2">
      <c r="A676" t="s">
        <v>1248</v>
      </c>
      <c r="B676" s="7" t="s">
        <v>32</v>
      </c>
      <c r="C676" s="2" t="s">
        <v>457</v>
      </c>
      <c r="D676" t="s">
        <v>810</v>
      </c>
      <c r="E676" t="s">
        <v>1249</v>
      </c>
      <c r="F676" s="2" t="s">
        <v>478</v>
      </c>
      <c r="G676" t="s">
        <v>1293</v>
      </c>
      <c r="I676" s="7" t="s">
        <v>125</v>
      </c>
      <c r="J676" s="9" t="s">
        <v>125</v>
      </c>
      <c r="K676">
        <v>676</v>
      </c>
    </row>
    <row r="677" spans="1:11" x14ac:dyDescent="0.2">
      <c r="A677" t="s">
        <v>1250</v>
      </c>
      <c r="B677" s="7" t="s">
        <v>32</v>
      </c>
      <c r="C677" s="2" t="s">
        <v>1300</v>
      </c>
      <c r="D677" t="s">
        <v>345</v>
      </c>
      <c r="E677" t="s">
        <v>1251</v>
      </c>
      <c r="F677" s="3" t="s">
        <v>167</v>
      </c>
      <c r="G677" t="s">
        <v>1624</v>
      </c>
      <c r="H677" t="s">
        <v>168</v>
      </c>
      <c r="I677" s="7" t="s">
        <v>123</v>
      </c>
      <c r="J677" s="9">
        <v>4</v>
      </c>
      <c r="K677">
        <v>677</v>
      </c>
    </row>
    <row r="678" spans="1:11" x14ac:dyDescent="0.2">
      <c r="A678" t="s">
        <v>1252</v>
      </c>
      <c r="B678" s="7" t="s">
        <v>32</v>
      </c>
      <c r="C678" s="2" t="s">
        <v>1298</v>
      </c>
      <c r="D678" t="s">
        <v>637</v>
      </c>
      <c r="E678" t="s">
        <v>1253</v>
      </c>
      <c r="F678" t="s">
        <v>359</v>
      </c>
      <c r="G678" t="s">
        <v>1293</v>
      </c>
      <c r="I678" s="7" t="s">
        <v>125</v>
      </c>
      <c r="J678" s="9" t="s">
        <v>125</v>
      </c>
      <c r="K678">
        <v>678</v>
      </c>
    </row>
    <row r="679" spans="1:11" x14ac:dyDescent="0.2">
      <c r="A679" t="s">
        <v>1254</v>
      </c>
      <c r="B679" s="7" t="s">
        <v>32</v>
      </c>
      <c r="C679" s="2" t="s">
        <v>929</v>
      </c>
      <c r="D679" t="s">
        <v>347</v>
      </c>
      <c r="E679" t="s">
        <v>1255</v>
      </c>
      <c r="F679" t="s">
        <v>631</v>
      </c>
      <c r="G679" t="s">
        <v>1624</v>
      </c>
      <c r="H679" t="s">
        <v>154</v>
      </c>
      <c r="I679" s="7" t="s">
        <v>123</v>
      </c>
      <c r="J679" s="9">
        <v>2</v>
      </c>
      <c r="K679">
        <v>679</v>
      </c>
    </row>
    <row r="680" spans="1:11" x14ac:dyDescent="0.2">
      <c r="A680" t="s">
        <v>1256</v>
      </c>
      <c r="B680" s="7" t="s">
        <v>32</v>
      </c>
      <c r="C680" s="2" t="s">
        <v>1300</v>
      </c>
      <c r="D680" t="s">
        <v>389</v>
      </c>
      <c r="E680" t="s">
        <v>362</v>
      </c>
      <c r="F680" t="s">
        <v>343</v>
      </c>
      <c r="G680" t="s">
        <v>1293</v>
      </c>
      <c r="I680" s="7" t="s">
        <v>125</v>
      </c>
      <c r="J680" s="9" t="s">
        <v>125</v>
      </c>
      <c r="K680">
        <v>680</v>
      </c>
    </row>
    <row r="681" spans="1:11" x14ac:dyDescent="0.2">
      <c r="A681" t="s">
        <v>1257</v>
      </c>
      <c r="B681" s="7" t="s">
        <v>32</v>
      </c>
      <c r="C681" s="3" t="s">
        <v>1718</v>
      </c>
      <c r="D681" t="s">
        <v>419</v>
      </c>
      <c r="E681" t="s">
        <v>420</v>
      </c>
      <c r="F681" t="s">
        <v>421</v>
      </c>
      <c r="G681" t="s">
        <v>1293</v>
      </c>
      <c r="I681" s="7" t="s">
        <v>125</v>
      </c>
      <c r="J681" s="9" t="s">
        <v>125</v>
      </c>
      <c r="K681">
        <v>681</v>
      </c>
    </row>
    <row r="682" spans="1:11" x14ac:dyDescent="0.2">
      <c r="A682" t="s">
        <v>1258</v>
      </c>
      <c r="B682" s="7" t="s">
        <v>32</v>
      </c>
      <c r="C682" s="2" t="s">
        <v>929</v>
      </c>
      <c r="D682" t="s">
        <v>345</v>
      </c>
      <c r="E682" t="s">
        <v>1259</v>
      </c>
      <c r="F682" t="s">
        <v>838</v>
      </c>
      <c r="G682" t="s">
        <v>1624</v>
      </c>
      <c r="H682" t="s">
        <v>187</v>
      </c>
      <c r="I682" s="7" t="s">
        <v>121</v>
      </c>
      <c r="J682" s="9">
        <v>6</v>
      </c>
      <c r="K682">
        <v>682</v>
      </c>
    </row>
    <row r="683" spans="1:11" x14ac:dyDescent="0.2">
      <c r="A683" t="s">
        <v>1260</v>
      </c>
      <c r="B683" s="7" t="s">
        <v>32</v>
      </c>
      <c r="C683" s="2" t="s">
        <v>1298</v>
      </c>
      <c r="D683" t="s">
        <v>345</v>
      </c>
      <c r="E683" t="s">
        <v>1261</v>
      </c>
      <c r="F683" s="2" t="s">
        <v>478</v>
      </c>
      <c r="G683" t="s">
        <v>1624</v>
      </c>
      <c r="I683" s="7" t="s">
        <v>125</v>
      </c>
      <c r="J683" s="9" t="s">
        <v>125</v>
      </c>
      <c r="K683">
        <v>683</v>
      </c>
    </row>
    <row r="684" spans="1:11" x14ac:dyDescent="0.2">
      <c r="A684" t="s">
        <v>1262</v>
      </c>
      <c r="B684" s="7" t="s">
        <v>32</v>
      </c>
      <c r="C684" s="2" t="s">
        <v>1298</v>
      </c>
      <c r="D684" t="s">
        <v>347</v>
      </c>
      <c r="E684" t="s">
        <v>1264</v>
      </c>
      <c r="F684" s="2" t="s">
        <v>623</v>
      </c>
      <c r="G684" t="s">
        <v>1624</v>
      </c>
      <c r="H684" t="s">
        <v>126</v>
      </c>
      <c r="I684" s="7" t="s">
        <v>125</v>
      </c>
      <c r="J684" s="9" t="s">
        <v>125</v>
      </c>
      <c r="K684">
        <v>684</v>
      </c>
    </row>
    <row r="685" spans="1:11" x14ac:dyDescent="0.2">
      <c r="A685" t="s">
        <v>1262</v>
      </c>
      <c r="B685" s="7" t="s">
        <v>32</v>
      </c>
      <c r="C685" s="2" t="s">
        <v>1298</v>
      </c>
      <c r="D685" t="s">
        <v>347</v>
      </c>
      <c r="E685" t="s">
        <v>1263</v>
      </c>
      <c r="F685" s="2" t="s">
        <v>1656</v>
      </c>
      <c r="G685" t="s">
        <v>1293</v>
      </c>
      <c r="I685" s="7" t="s">
        <v>125</v>
      </c>
      <c r="J685" s="9" t="s">
        <v>125</v>
      </c>
      <c r="K685">
        <v>685</v>
      </c>
    </row>
    <row r="686" spans="1:11" x14ac:dyDescent="0.2">
      <c r="A686" t="s">
        <v>1262</v>
      </c>
      <c r="B686" s="7" t="s">
        <v>32</v>
      </c>
      <c r="C686" s="2" t="s">
        <v>1298</v>
      </c>
      <c r="D686" t="s">
        <v>992</v>
      </c>
      <c r="E686" t="s">
        <v>1265</v>
      </c>
      <c r="F686" t="s">
        <v>1266</v>
      </c>
      <c r="G686" t="s">
        <v>1293</v>
      </c>
      <c r="I686" s="7" t="s">
        <v>125</v>
      </c>
      <c r="J686" s="9" t="s">
        <v>125</v>
      </c>
      <c r="K686">
        <v>686</v>
      </c>
    </row>
    <row r="687" spans="1:11" x14ac:dyDescent="0.2">
      <c r="A687" t="s">
        <v>1268</v>
      </c>
      <c r="B687" s="7" t="s">
        <v>32</v>
      </c>
      <c r="C687" s="2" t="s">
        <v>279</v>
      </c>
      <c r="D687" t="s">
        <v>345</v>
      </c>
      <c r="E687" t="s">
        <v>1269</v>
      </c>
      <c r="F687" t="s">
        <v>681</v>
      </c>
      <c r="G687" t="s">
        <v>1293</v>
      </c>
      <c r="I687" s="7" t="s">
        <v>125</v>
      </c>
      <c r="J687" s="9" t="s">
        <v>125</v>
      </c>
      <c r="K687">
        <v>687</v>
      </c>
    </row>
    <row r="688" spans="1:11" x14ac:dyDescent="0.2">
      <c r="A688" t="s">
        <v>1270</v>
      </c>
      <c r="B688" s="7" t="s">
        <v>32</v>
      </c>
      <c r="C688" s="2" t="s">
        <v>1298</v>
      </c>
      <c r="D688" t="s">
        <v>379</v>
      </c>
      <c r="E688" t="s">
        <v>1271</v>
      </c>
      <c r="F688" s="2" t="s">
        <v>478</v>
      </c>
      <c r="G688" t="s">
        <v>1293</v>
      </c>
      <c r="I688" s="7" t="s">
        <v>125</v>
      </c>
      <c r="J688" s="9" t="s">
        <v>125</v>
      </c>
      <c r="K688">
        <v>688</v>
      </c>
    </row>
    <row r="689" spans="1:11" x14ac:dyDescent="0.2">
      <c r="A689" t="s">
        <v>3</v>
      </c>
      <c r="B689" s="7" t="s">
        <v>32</v>
      </c>
      <c r="C689" s="2" t="s">
        <v>1300</v>
      </c>
      <c r="D689" t="s">
        <v>345</v>
      </c>
      <c r="E689" t="s">
        <v>4</v>
      </c>
      <c r="F689" t="s">
        <v>424</v>
      </c>
      <c r="G689" t="s">
        <v>1621</v>
      </c>
      <c r="I689" s="7" t="s">
        <v>125</v>
      </c>
      <c r="J689" s="9" t="s">
        <v>125</v>
      </c>
      <c r="K689">
        <v>689</v>
      </c>
    </row>
    <row r="690" spans="1:11" x14ac:dyDescent="0.2">
      <c r="A690" t="s">
        <v>1272</v>
      </c>
      <c r="B690" s="7" t="s">
        <v>32</v>
      </c>
      <c r="C690" s="2" t="s">
        <v>1343</v>
      </c>
      <c r="D690" t="s">
        <v>345</v>
      </c>
      <c r="E690" t="s">
        <v>1273</v>
      </c>
      <c r="F690" s="2" t="s">
        <v>470</v>
      </c>
      <c r="G690" t="s">
        <v>1293</v>
      </c>
      <c r="I690" s="7" t="s">
        <v>125</v>
      </c>
      <c r="J690" s="9" t="s">
        <v>125</v>
      </c>
      <c r="K690">
        <v>690</v>
      </c>
    </row>
    <row r="691" spans="1:11" x14ac:dyDescent="0.2">
      <c r="A691" t="s">
        <v>1272</v>
      </c>
      <c r="B691" s="7" t="s">
        <v>32</v>
      </c>
      <c r="C691" s="2" t="s">
        <v>1343</v>
      </c>
      <c r="D691" t="s">
        <v>345</v>
      </c>
      <c r="E691" t="s">
        <v>1274</v>
      </c>
      <c r="F691" t="s">
        <v>424</v>
      </c>
      <c r="G691" t="s">
        <v>1293</v>
      </c>
      <c r="I691" s="7" t="s">
        <v>125</v>
      </c>
      <c r="J691" s="9" t="s">
        <v>125</v>
      </c>
      <c r="K691">
        <v>691</v>
      </c>
    </row>
    <row r="692" spans="1:11" x14ac:dyDescent="0.2">
      <c r="A692" t="s">
        <v>1275</v>
      </c>
      <c r="B692" s="7" t="s">
        <v>32</v>
      </c>
      <c r="C692" s="3" t="s">
        <v>1718</v>
      </c>
      <c r="D692" t="s">
        <v>345</v>
      </c>
      <c r="E692" t="s">
        <v>1276</v>
      </c>
      <c r="F692" t="s">
        <v>681</v>
      </c>
      <c r="G692" t="s">
        <v>1293</v>
      </c>
      <c r="I692" s="7" t="s">
        <v>125</v>
      </c>
      <c r="J692" s="9" t="s">
        <v>125</v>
      </c>
      <c r="K692">
        <v>692</v>
      </c>
    </row>
    <row r="693" spans="1:11" x14ac:dyDescent="0.2">
      <c r="A693" t="s">
        <v>1277</v>
      </c>
      <c r="B693" s="7" t="s">
        <v>32</v>
      </c>
      <c r="C693" s="2" t="s">
        <v>1054</v>
      </c>
      <c r="D693" t="s">
        <v>345</v>
      </c>
      <c r="E693" t="s">
        <v>1278</v>
      </c>
      <c r="F693" t="s">
        <v>1080</v>
      </c>
      <c r="G693" t="s">
        <v>1293</v>
      </c>
      <c r="I693" s="7" t="s">
        <v>125</v>
      </c>
      <c r="J693" s="9" t="s">
        <v>125</v>
      </c>
      <c r="K693">
        <v>693</v>
      </c>
    </row>
    <row r="694" spans="1:11" x14ac:dyDescent="0.2">
      <c r="A694" t="s">
        <v>1277</v>
      </c>
      <c r="B694" s="7" t="s">
        <v>32</v>
      </c>
      <c r="C694" s="2" t="s">
        <v>1054</v>
      </c>
      <c r="D694" t="s">
        <v>345</v>
      </c>
      <c r="E694" t="s">
        <v>1279</v>
      </c>
      <c r="F694" s="2" t="s">
        <v>467</v>
      </c>
      <c r="G694" t="s">
        <v>1293</v>
      </c>
      <c r="I694" s="7" t="s">
        <v>125</v>
      </c>
      <c r="J694" s="9" t="s">
        <v>125</v>
      </c>
      <c r="K694">
        <v>694</v>
      </c>
    </row>
    <row r="695" spans="1:11" x14ac:dyDescent="0.2">
      <c r="A695" t="s">
        <v>1280</v>
      </c>
      <c r="B695" s="7" t="s">
        <v>32</v>
      </c>
      <c r="C695" s="2" t="s">
        <v>1300</v>
      </c>
      <c r="D695" t="s">
        <v>345</v>
      </c>
      <c r="E695" t="s">
        <v>1281</v>
      </c>
      <c r="F695" t="s">
        <v>424</v>
      </c>
      <c r="G695" t="s">
        <v>1624</v>
      </c>
      <c r="I695" s="7" t="s">
        <v>125</v>
      </c>
      <c r="J695" s="9" t="s">
        <v>125</v>
      </c>
      <c r="K695">
        <v>695</v>
      </c>
    </row>
    <row r="696" spans="1:11" x14ac:dyDescent="0.2">
      <c r="A696" t="s">
        <v>1280</v>
      </c>
      <c r="B696" s="7" t="s">
        <v>32</v>
      </c>
      <c r="C696" s="2" t="s">
        <v>1300</v>
      </c>
      <c r="D696" t="s">
        <v>345</v>
      </c>
      <c r="E696" t="s">
        <v>1282</v>
      </c>
      <c r="F696" t="s">
        <v>359</v>
      </c>
      <c r="G696" t="s">
        <v>1293</v>
      </c>
      <c r="I696" s="7" t="s">
        <v>125</v>
      </c>
      <c r="J696" s="9" t="s">
        <v>125</v>
      </c>
      <c r="K696">
        <v>696</v>
      </c>
    </row>
    <row r="697" spans="1:11" x14ac:dyDescent="0.2">
      <c r="A697" t="s">
        <v>1283</v>
      </c>
      <c r="B697" s="7" t="s">
        <v>32</v>
      </c>
      <c r="C697" s="2" t="s">
        <v>1298</v>
      </c>
      <c r="D697" t="s">
        <v>347</v>
      </c>
      <c r="E697" t="s">
        <v>1284</v>
      </c>
      <c r="F697" s="2" t="s">
        <v>623</v>
      </c>
      <c r="G697" t="s">
        <v>1293</v>
      </c>
      <c r="H697" t="s">
        <v>126</v>
      </c>
      <c r="I697" s="7" t="s">
        <v>125</v>
      </c>
      <c r="J697" s="9" t="s">
        <v>125</v>
      </c>
      <c r="K697">
        <v>697</v>
      </c>
    </row>
    <row r="698" spans="1:11" x14ac:dyDescent="0.2">
      <c r="A698" t="s">
        <v>1285</v>
      </c>
      <c r="B698" s="7" t="s">
        <v>32</v>
      </c>
      <c r="C698" s="2" t="s">
        <v>1350</v>
      </c>
      <c r="D698" t="s">
        <v>637</v>
      </c>
      <c r="E698" t="s">
        <v>1286</v>
      </c>
      <c r="F698" t="s">
        <v>376</v>
      </c>
      <c r="G698" t="s">
        <v>1293</v>
      </c>
      <c r="I698" s="7" t="s">
        <v>125</v>
      </c>
      <c r="J698" s="9" t="s">
        <v>125</v>
      </c>
      <c r="K698">
        <v>698</v>
      </c>
    </row>
    <row r="699" spans="1:11" x14ac:dyDescent="0.2">
      <c r="A699" t="s">
        <v>1287</v>
      </c>
      <c r="B699" s="7" t="s">
        <v>32</v>
      </c>
      <c r="C699" s="2" t="s">
        <v>1320</v>
      </c>
      <c r="D699" t="s">
        <v>389</v>
      </c>
      <c r="E699" t="s">
        <v>1288</v>
      </c>
      <c r="F699" s="2" t="s">
        <v>242</v>
      </c>
      <c r="G699" t="s">
        <v>1293</v>
      </c>
      <c r="H699" t="s">
        <v>271</v>
      </c>
      <c r="I699" s="7" t="s">
        <v>122</v>
      </c>
      <c r="J699" s="9">
        <v>2</v>
      </c>
      <c r="K699">
        <v>699</v>
      </c>
    </row>
    <row r="700" spans="1:11" x14ac:dyDescent="0.2">
      <c r="A700" t="s">
        <v>1289</v>
      </c>
      <c r="B700" s="7" t="s">
        <v>32</v>
      </c>
      <c r="C700" s="2" t="s">
        <v>929</v>
      </c>
      <c r="D700" t="s">
        <v>345</v>
      </c>
      <c r="E700" t="s">
        <v>1290</v>
      </c>
      <c r="F700" t="s">
        <v>838</v>
      </c>
      <c r="G700" t="s">
        <v>1293</v>
      </c>
      <c r="I700" s="7" t="s">
        <v>125</v>
      </c>
      <c r="J700" s="9" t="s">
        <v>125</v>
      </c>
      <c r="K700">
        <v>700</v>
      </c>
    </row>
    <row r="701" spans="1:11" x14ac:dyDescent="0.2">
      <c r="A701" t="s">
        <v>1291</v>
      </c>
      <c r="B701" s="7" t="s">
        <v>32</v>
      </c>
      <c r="C701" s="2" t="s">
        <v>1297</v>
      </c>
      <c r="D701" t="s">
        <v>379</v>
      </c>
      <c r="E701" t="s">
        <v>387</v>
      </c>
      <c r="F701" t="s">
        <v>343</v>
      </c>
      <c r="G701" t="s">
        <v>1293</v>
      </c>
      <c r="I701" s="7" t="s">
        <v>125</v>
      </c>
      <c r="J701" s="9" t="s">
        <v>125</v>
      </c>
      <c r="K701">
        <v>701</v>
      </c>
    </row>
    <row r="702" spans="1:11" x14ac:dyDescent="0.2">
      <c r="J702"/>
    </row>
    <row r="703" spans="1:11" x14ac:dyDescent="0.2">
      <c r="J703"/>
    </row>
    <row r="704" spans="1:11" x14ac:dyDescent="0.2">
      <c r="J704"/>
    </row>
    <row r="705" spans="10:10" x14ac:dyDescent="0.2">
      <c r="J705"/>
    </row>
    <row r="706" spans="10:10" x14ac:dyDescent="0.2">
      <c r="J706"/>
    </row>
    <row r="707" spans="10:10" x14ac:dyDescent="0.2">
      <c r="J707"/>
    </row>
    <row r="708" spans="10:10" x14ac:dyDescent="0.2">
      <c r="J708"/>
    </row>
    <row r="709" spans="10:10" x14ac:dyDescent="0.2">
      <c r="J709"/>
    </row>
    <row r="710" spans="10:10" x14ac:dyDescent="0.2">
      <c r="J710"/>
    </row>
    <row r="711" spans="10:10" x14ac:dyDescent="0.2">
      <c r="J711"/>
    </row>
    <row r="712" spans="10:10" x14ac:dyDescent="0.2">
      <c r="J712"/>
    </row>
    <row r="713" spans="10:10" x14ac:dyDescent="0.2">
      <c r="J713"/>
    </row>
    <row r="714" spans="10:10" x14ac:dyDescent="0.2">
      <c r="J714"/>
    </row>
    <row r="715" spans="10:10" x14ac:dyDescent="0.2">
      <c r="J715"/>
    </row>
    <row r="716" spans="10:10" x14ac:dyDescent="0.2">
      <c r="J716"/>
    </row>
    <row r="717" spans="10:10" x14ac:dyDescent="0.2">
      <c r="J717"/>
    </row>
    <row r="718" spans="10:10" x14ac:dyDescent="0.2">
      <c r="J718"/>
    </row>
    <row r="719" spans="10:10" x14ac:dyDescent="0.2">
      <c r="J719"/>
    </row>
    <row r="720" spans="10:10" x14ac:dyDescent="0.2">
      <c r="J720"/>
    </row>
    <row r="721" spans="10:10" x14ac:dyDescent="0.2">
      <c r="J721"/>
    </row>
    <row r="722" spans="10:10" x14ac:dyDescent="0.2">
      <c r="J722"/>
    </row>
    <row r="723" spans="10:10" x14ac:dyDescent="0.2">
      <c r="J723"/>
    </row>
    <row r="724" spans="10:10" x14ac:dyDescent="0.2">
      <c r="J724"/>
    </row>
    <row r="725" spans="10:10" x14ac:dyDescent="0.2">
      <c r="J725"/>
    </row>
    <row r="726" spans="10:10" x14ac:dyDescent="0.2">
      <c r="J726"/>
    </row>
    <row r="727" spans="10:10" x14ac:dyDescent="0.2">
      <c r="J727"/>
    </row>
    <row r="728" spans="10:10" x14ac:dyDescent="0.2">
      <c r="J728"/>
    </row>
    <row r="729" spans="10:10" x14ac:dyDescent="0.2">
      <c r="J729"/>
    </row>
    <row r="730" spans="10:10" x14ac:dyDescent="0.2">
      <c r="J730"/>
    </row>
    <row r="731" spans="10:10" x14ac:dyDescent="0.2">
      <c r="J731"/>
    </row>
    <row r="732" spans="10:10" x14ac:dyDescent="0.2">
      <c r="J732"/>
    </row>
    <row r="733" spans="10:10" x14ac:dyDescent="0.2">
      <c r="J733"/>
    </row>
    <row r="734" spans="10:10" x14ac:dyDescent="0.2">
      <c r="J734"/>
    </row>
    <row r="735" spans="10:10" x14ac:dyDescent="0.2">
      <c r="J735"/>
    </row>
    <row r="736" spans="10:10" x14ac:dyDescent="0.2">
      <c r="J736"/>
    </row>
    <row r="737" spans="10:10" x14ac:dyDescent="0.2">
      <c r="J737"/>
    </row>
    <row r="738" spans="10:10" x14ac:dyDescent="0.2">
      <c r="J738"/>
    </row>
    <row r="739" spans="10:10" x14ac:dyDescent="0.2">
      <c r="J739"/>
    </row>
    <row r="740" spans="10:10" x14ac:dyDescent="0.2">
      <c r="J740"/>
    </row>
    <row r="741" spans="10:10" x14ac:dyDescent="0.2">
      <c r="J741"/>
    </row>
    <row r="742" spans="10:10" x14ac:dyDescent="0.2">
      <c r="J742"/>
    </row>
    <row r="743" spans="10:10" x14ac:dyDescent="0.2">
      <c r="J743"/>
    </row>
    <row r="744" spans="10:10" x14ac:dyDescent="0.2">
      <c r="J744"/>
    </row>
    <row r="745" spans="10:10" x14ac:dyDescent="0.2">
      <c r="J745"/>
    </row>
    <row r="746" spans="10:10" x14ac:dyDescent="0.2">
      <c r="J746"/>
    </row>
    <row r="747" spans="10:10" x14ac:dyDescent="0.2">
      <c r="J747"/>
    </row>
    <row r="748" spans="10:10" x14ac:dyDescent="0.2">
      <c r="J748"/>
    </row>
    <row r="749" spans="10:10" x14ac:dyDescent="0.2">
      <c r="J749"/>
    </row>
    <row r="750" spans="10:10" x14ac:dyDescent="0.2">
      <c r="J750"/>
    </row>
    <row r="751" spans="10:10" x14ac:dyDescent="0.2">
      <c r="J751"/>
    </row>
    <row r="752" spans="10:10" x14ac:dyDescent="0.2">
      <c r="J752"/>
    </row>
    <row r="753" spans="10:10" x14ac:dyDescent="0.2">
      <c r="J753"/>
    </row>
    <row r="754" spans="10:10" x14ac:dyDescent="0.2">
      <c r="J754"/>
    </row>
    <row r="755" spans="10:10" x14ac:dyDescent="0.2">
      <c r="J755"/>
    </row>
    <row r="756" spans="10:10" x14ac:dyDescent="0.2">
      <c r="J756"/>
    </row>
    <row r="757" spans="10:10" x14ac:dyDescent="0.2">
      <c r="J757"/>
    </row>
    <row r="758" spans="10:10" x14ac:dyDescent="0.2">
      <c r="J758"/>
    </row>
    <row r="759" spans="10:10" x14ac:dyDescent="0.2">
      <c r="J759"/>
    </row>
    <row r="760" spans="10:10" x14ac:dyDescent="0.2">
      <c r="J760"/>
    </row>
    <row r="761" spans="10:10" x14ac:dyDescent="0.2">
      <c r="J761"/>
    </row>
    <row r="762" spans="10:10" x14ac:dyDescent="0.2">
      <c r="J762"/>
    </row>
    <row r="763" spans="10:10" x14ac:dyDescent="0.2">
      <c r="J763"/>
    </row>
    <row r="764" spans="10:10" x14ac:dyDescent="0.2">
      <c r="J764"/>
    </row>
    <row r="765" spans="10:10" x14ac:dyDescent="0.2">
      <c r="J765"/>
    </row>
    <row r="766" spans="10:10" x14ac:dyDescent="0.2">
      <c r="J766"/>
    </row>
    <row r="767" spans="10:10" x14ac:dyDescent="0.2">
      <c r="J767"/>
    </row>
    <row r="768" spans="10:10" x14ac:dyDescent="0.2">
      <c r="J768"/>
    </row>
    <row r="769" spans="10:10" x14ac:dyDescent="0.2">
      <c r="J769"/>
    </row>
    <row r="770" spans="10:10" x14ac:dyDescent="0.2">
      <c r="J770"/>
    </row>
    <row r="771" spans="10:10" x14ac:dyDescent="0.2">
      <c r="J771"/>
    </row>
    <row r="772" spans="10:10" x14ac:dyDescent="0.2">
      <c r="J772"/>
    </row>
    <row r="773" spans="10:10" x14ac:dyDescent="0.2">
      <c r="J773"/>
    </row>
    <row r="774" spans="10:10" x14ac:dyDescent="0.2">
      <c r="J774"/>
    </row>
    <row r="775" spans="10:10" x14ac:dyDescent="0.2">
      <c r="J775"/>
    </row>
    <row r="776" spans="10:10" x14ac:dyDescent="0.2">
      <c r="J776"/>
    </row>
    <row r="777" spans="10:10" x14ac:dyDescent="0.2">
      <c r="J777"/>
    </row>
    <row r="778" spans="10:10" x14ac:dyDescent="0.2">
      <c r="J778"/>
    </row>
    <row r="779" spans="10:10" x14ac:dyDescent="0.2">
      <c r="J779"/>
    </row>
    <row r="780" spans="10:10" x14ac:dyDescent="0.2">
      <c r="J780"/>
    </row>
    <row r="781" spans="10:10" x14ac:dyDescent="0.2">
      <c r="J781"/>
    </row>
    <row r="782" spans="10:10" x14ac:dyDescent="0.2">
      <c r="J782"/>
    </row>
    <row r="783" spans="10:10" x14ac:dyDescent="0.2">
      <c r="J783"/>
    </row>
    <row r="784" spans="10:10" x14ac:dyDescent="0.2">
      <c r="J784"/>
    </row>
    <row r="785" spans="10:10" x14ac:dyDescent="0.2">
      <c r="J785"/>
    </row>
    <row r="786" spans="10:10" x14ac:dyDescent="0.2">
      <c r="J786"/>
    </row>
    <row r="787" spans="10:10" x14ac:dyDescent="0.2">
      <c r="J787"/>
    </row>
    <row r="788" spans="10:10" x14ac:dyDescent="0.2">
      <c r="J788"/>
    </row>
    <row r="789" spans="10:10" x14ac:dyDescent="0.2">
      <c r="J789"/>
    </row>
    <row r="790" spans="10:10" x14ac:dyDescent="0.2">
      <c r="J790"/>
    </row>
    <row r="791" spans="10:10" x14ac:dyDescent="0.2">
      <c r="J791"/>
    </row>
    <row r="792" spans="10:10" x14ac:dyDescent="0.2">
      <c r="J792"/>
    </row>
    <row r="793" spans="10:10" x14ac:dyDescent="0.2">
      <c r="J793"/>
    </row>
    <row r="794" spans="10:10" x14ac:dyDescent="0.2">
      <c r="J794"/>
    </row>
    <row r="795" spans="10:10" x14ac:dyDescent="0.2">
      <c r="J795"/>
    </row>
    <row r="796" spans="10:10" x14ac:dyDescent="0.2">
      <c r="J796"/>
    </row>
    <row r="797" spans="10:10" x14ac:dyDescent="0.2">
      <c r="J797"/>
    </row>
    <row r="798" spans="10:10" x14ac:dyDescent="0.2">
      <c r="J798"/>
    </row>
    <row r="799" spans="10:10" x14ac:dyDescent="0.2">
      <c r="J799"/>
    </row>
    <row r="800" spans="10:10" x14ac:dyDescent="0.2">
      <c r="J800"/>
    </row>
    <row r="801" spans="10:10" x14ac:dyDescent="0.2">
      <c r="J801"/>
    </row>
    <row r="802" spans="10:10" x14ac:dyDescent="0.2">
      <c r="J802"/>
    </row>
    <row r="803" spans="10:10" x14ac:dyDescent="0.2">
      <c r="J803"/>
    </row>
    <row r="804" spans="10:10" x14ac:dyDescent="0.2">
      <c r="J804"/>
    </row>
    <row r="805" spans="10:10" x14ac:dyDescent="0.2">
      <c r="J805"/>
    </row>
    <row r="806" spans="10:10" x14ac:dyDescent="0.2">
      <c r="J806"/>
    </row>
    <row r="807" spans="10:10" x14ac:dyDescent="0.2">
      <c r="J807"/>
    </row>
    <row r="808" spans="10:10" x14ac:dyDescent="0.2">
      <c r="J808"/>
    </row>
    <row r="809" spans="10:10" x14ac:dyDescent="0.2">
      <c r="J809"/>
    </row>
    <row r="810" spans="10:10" x14ac:dyDescent="0.2">
      <c r="J810"/>
    </row>
    <row r="811" spans="10:10" x14ac:dyDescent="0.2">
      <c r="J811"/>
    </row>
    <row r="812" spans="10:10" x14ac:dyDescent="0.2">
      <c r="J812"/>
    </row>
    <row r="813" spans="10:10" x14ac:dyDescent="0.2">
      <c r="J813"/>
    </row>
    <row r="814" spans="10:10" x14ac:dyDescent="0.2">
      <c r="J814"/>
    </row>
    <row r="815" spans="10:10" x14ac:dyDescent="0.2">
      <c r="J815"/>
    </row>
    <row r="816" spans="10:10" x14ac:dyDescent="0.2">
      <c r="J816"/>
    </row>
    <row r="817" spans="10:10" x14ac:dyDescent="0.2">
      <c r="J817"/>
    </row>
    <row r="818" spans="10:10" x14ac:dyDescent="0.2">
      <c r="J818"/>
    </row>
    <row r="819" spans="10:10" x14ac:dyDescent="0.2">
      <c r="J819"/>
    </row>
    <row r="820" spans="10:10" x14ac:dyDescent="0.2">
      <c r="J820"/>
    </row>
    <row r="821" spans="10:10" x14ac:dyDescent="0.2">
      <c r="J821"/>
    </row>
    <row r="822" spans="10:10" x14ac:dyDescent="0.2">
      <c r="J822"/>
    </row>
    <row r="823" spans="10:10" x14ac:dyDescent="0.2">
      <c r="J823"/>
    </row>
    <row r="824" spans="10:10" x14ac:dyDescent="0.2">
      <c r="J824"/>
    </row>
    <row r="825" spans="10:10" x14ac:dyDescent="0.2">
      <c r="J825"/>
    </row>
    <row r="826" spans="10:10" x14ac:dyDescent="0.2">
      <c r="J826"/>
    </row>
    <row r="827" spans="10:10" x14ac:dyDescent="0.2">
      <c r="J827"/>
    </row>
    <row r="828" spans="10:10" x14ac:dyDescent="0.2">
      <c r="J828"/>
    </row>
    <row r="829" spans="10:10" x14ac:dyDescent="0.2">
      <c r="J829"/>
    </row>
    <row r="830" spans="10:10" x14ac:dyDescent="0.2">
      <c r="J830"/>
    </row>
    <row r="831" spans="10:10" x14ac:dyDescent="0.2">
      <c r="J831"/>
    </row>
    <row r="832" spans="10:10" x14ac:dyDescent="0.2">
      <c r="J832"/>
    </row>
    <row r="833" spans="10:10" x14ac:dyDescent="0.2">
      <c r="J833"/>
    </row>
    <row r="834" spans="10:10" x14ac:dyDescent="0.2">
      <c r="J834"/>
    </row>
    <row r="835" spans="10:10" x14ac:dyDescent="0.2">
      <c r="J835"/>
    </row>
    <row r="836" spans="10:10" x14ac:dyDescent="0.2">
      <c r="J836"/>
    </row>
    <row r="837" spans="10:10" x14ac:dyDescent="0.2">
      <c r="J837"/>
    </row>
    <row r="838" spans="10:10" x14ac:dyDescent="0.2">
      <c r="J838"/>
    </row>
    <row r="839" spans="10:10" x14ac:dyDescent="0.2">
      <c r="J839"/>
    </row>
    <row r="840" spans="10:10" x14ac:dyDescent="0.2">
      <c r="J840"/>
    </row>
    <row r="841" spans="10:10" x14ac:dyDescent="0.2">
      <c r="J841"/>
    </row>
    <row r="842" spans="10:10" x14ac:dyDescent="0.2">
      <c r="J842"/>
    </row>
    <row r="843" spans="10:10" x14ac:dyDescent="0.2">
      <c r="J843"/>
    </row>
    <row r="844" spans="10:10" x14ac:dyDescent="0.2">
      <c r="J844"/>
    </row>
    <row r="845" spans="10:10" x14ac:dyDescent="0.2">
      <c r="J845"/>
    </row>
    <row r="846" spans="10:10" x14ac:dyDescent="0.2">
      <c r="J846"/>
    </row>
    <row r="847" spans="10:10" x14ac:dyDescent="0.2">
      <c r="J847"/>
    </row>
    <row r="848" spans="10:10" x14ac:dyDescent="0.2">
      <c r="J848"/>
    </row>
    <row r="849" spans="10:10" x14ac:dyDescent="0.2">
      <c r="J849"/>
    </row>
    <row r="850" spans="10:10" x14ac:dyDescent="0.2">
      <c r="J850"/>
    </row>
    <row r="851" spans="10:10" x14ac:dyDescent="0.2">
      <c r="J851"/>
    </row>
    <row r="852" spans="10:10" x14ac:dyDescent="0.2">
      <c r="J852"/>
    </row>
    <row r="853" spans="10:10" x14ac:dyDescent="0.2">
      <c r="J853"/>
    </row>
    <row r="854" spans="10:10" x14ac:dyDescent="0.2">
      <c r="J854"/>
    </row>
    <row r="855" spans="10:10" x14ac:dyDescent="0.2">
      <c r="J855"/>
    </row>
    <row r="856" spans="10:10" x14ac:dyDescent="0.2">
      <c r="J856"/>
    </row>
    <row r="857" spans="10:10" x14ac:dyDescent="0.2">
      <c r="J857"/>
    </row>
    <row r="858" spans="10:10" x14ac:dyDescent="0.2">
      <c r="J858"/>
    </row>
    <row r="859" spans="10:10" x14ac:dyDescent="0.2">
      <c r="J859"/>
    </row>
    <row r="860" spans="10:10" x14ac:dyDescent="0.2">
      <c r="J860"/>
    </row>
    <row r="861" spans="10:10" x14ac:dyDescent="0.2">
      <c r="J861"/>
    </row>
    <row r="862" spans="10:10" x14ac:dyDescent="0.2">
      <c r="J862"/>
    </row>
    <row r="863" spans="10:10" x14ac:dyDescent="0.2">
      <c r="J863"/>
    </row>
    <row r="864" spans="10:10" x14ac:dyDescent="0.2">
      <c r="J864"/>
    </row>
    <row r="865" spans="10:10" x14ac:dyDescent="0.2">
      <c r="J865"/>
    </row>
    <row r="866" spans="10:10" x14ac:dyDescent="0.2">
      <c r="J866"/>
    </row>
    <row r="867" spans="10:10" x14ac:dyDescent="0.2">
      <c r="J867"/>
    </row>
    <row r="868" spans="10:10" x14ac:dyDescent="0.2">
      <c r="J868"/>
    </row>
    <row r="869" spans="10:10" x14ac:dyDescent="0.2">
      <c r="J869"/>
    </row>
    <row r="870" spans="10:10" x14ac:dyDescent="0.2">
      <c r="J870"/>
    </row>
    <row r="871" spans="10:10" x14ac:dyDescent="0.2">
      <c r="J871"/>
    </row>
    <row r="872" spans="10:10" x14ac:dyDescent="0.2">
      <c r="J872"/>
    </row>
    <row r="873" spans="10:10" x14ac:dyDescent="0.2">
      <c r="J873"/>
    </row>
    <row r="874" spans="10:10" x14ac:dyDescent="0.2">
      <c r="J874"/>
    </row>
    <row r="875" spans="10:10" x14ac:dyDescent="0.2">
      <c r="J875"/>
    </row>
    <row r="876" spans="10:10" x14ac:dyDescent="0.2">
      <c r="J876"/>
    </row>
    <row r="877" spans="10:10" x14ac:dyDescent="0.2">
      <c r="J877"/>
    </row>
    <row r="878" spans="10:10" x14ac:dyDescent="0.2">
      <c r="J878"/>
    </row>
    <row r="879" spans="10:10" x14ac:dyDescent="0.2">
      <c r="J879"/>
    </row>
    <row r="880" spans="10:10" x14ac:dyDescent="0.2">
      <c r="J880"/>
    </row>
    <row r="881" spans="10:10" x14ac:dyDescent="0.2">
      <c r="J881"/>
    </row>
    <row r="882" spans="10:10" x14ac:dyDescent="0.2">
      <c r="J882"/>
    </row>
    <row r="883" spans="10:10" x14ac:dyDescent="0.2">
      <c r="J883"/>
    </row>
    <row r="884" spans="10:10" x14ac:dyDescent="0.2">
      <c r="J884"/>
    </row>
    <row r="885" spans="10:10" x14ac:dyDescent="0.2">
      <c r="J885"/>
    </row>
    <row r="886" spans="10:10" x14ac:dyDescent="0.2">
      <c r="J886"/>
    </row>
    <row r="887" spans="10:10" x14ac:dyDescent="0.2">
      <c r="J887"/>
    </row>
    <row r="888" spans="10:10" x14ac:dyDescent="0.2">
      <c r="J888"/>
    </row>
    <row r="889" spans="10:10" x14ac:dyDescent="0.2">
      <c r="J889"/>
    </row>
    <row r="890" spans="10:10" x14ac:dyDescent="0.2">
      <c r="J890"/>
    </row>
    <row r="891" spans="10:10" x14ac:dyDescent="0.2">
      <c r="J891"/>
    </row>
    <row r="892" spans="10:10" x14ac:dyDescent="0.2">
      <c r="J892"/>
    </row>
    <row r="893" spans="10:10" x14ac:dyDescent="0.2">
      <c r="J893"/>
    </row>
    <row r="894" spans="10:10" x14ac:dyDescent="0.2">
      <c r="J894"/>
    </row>
    <row r="895" spans="10:10" x14ac:dyDescent="0.2">
      <c r="J895"/>
    </row>
    <row r="896" spans="10:10" x14ac:dyDescent="0.2">
      <c r="J896"/>
    </row>
    <row r="897" spans="10:10" x14ac:dyDescent="0.2">
      <c r="J897"/>
    </row>
    <row r="898" spans="10:10" x14ac:dyDescent="0.2">
      <c r="J898"/>
    </row>
    <row r="899" spans="10:10" x14ac:dyDescent="0.2">
      <c r="J899"/>
    </row>
    <row r="900" spans="10:10" x14ac:dyDescent="0.2">
      <c r="J900"/>
    </row>
    <row r="901" spans="10:10" x14ac:dyDescent="0.2">
      <c r="J901"/>
    </row>
    <row r="902" spans="10:10" x14ac:dyDescent="0.2">
      <c r="J902"/>
    </row>
    <row r="903" spans="10:10" x14ac:dyDescent="0.2">
      <c r="J903"/>
    </row>
    <row r="904" spans="10:10" x14ac:dyDescent="0.2">
      <c r="J904"/>
    </row>
    <row r="905" spans="10:10" x14ac:dyDescent="0.2">
      <c r="J905"/>
    </row>
    <row r="906" spans="10:10" x14ac:dyDescent="0.2">
      <c r="J906"/>
    </row>
    <row r="907" spans="10:10" x14ac:dyDescent="0.2">
      <c r="J907"/>
    </row>
    <row r="908" spans="10:10" x14ac:dyDescent="0.2">
      <c r="J908"/>
    </row>
    <row r="909" spans="10:10" x14ac:dyDescent="0.2">
      <c r="J909"/>
    </row>
    <row r="910" spans="10:10" x14ac:dyDescent="0.2">
      <c r="J910"/>
    </row>
    <row r="911" spans="10:10" x14ac:dyDescent="0.2">
      <c r="J911"/>
    </row>
    <row r="912" spans="10:10" x14ac:dyDescent="0.2">
      <c r="J912"/>
    </row>
    <row r="913" spans="10:10" x14ac:dyDescent="0.2">
      <c r="J913"/>
    </row>
    <row r="914" spans="10:10" x14ac:dyDescent="0.2">
      <c r="J914"/>
    </row>
    <row r="915" spans="10:10" x14ac:dyDescent="0.2">
      <c r="J915"/>
    </row>
    <row r="916" spans="10:10" x14ac:dyDescent="0.2">
      <c r="J916"/>
    </row>
    <row r="917" spans="10:10" x14ac:dyDescent="0.2">
      <c r="J917"/>
    </row>
    <row r="918" spans="10:10" x14ac:dyDescent="0.2">
      <c r="J918"/>
    </row>
    <row r="919" spans="10:10" x14ac:dyDescent="0.2">
      <c r="J919"/>
    </row>
    <row r="920" spans="10:10" x14ac:dyDescent="0.2">
      <c r="J920"/>
    </row>
    <row r="921" spans="10:10" x14ac:dyDescent="0.2">
      <c r="J921"/>
    </row>
    <row r="922" spans="10:10" x14ac:dyDescent="0.2">
      <c r="J922"/>
    </row>
    <row r="923" spans="10:10" x14ac:dyDescent="0.2">
      <c r="J923"/>
    </row>
    <row r="924" spans="10:10" x14ac:dyDescent="0.2">
      <c r="J924"/>
    </row>
    <row r="925" spans="10:10" x14ac:dyDescent="0.2">
      <c r="J925"/>
    </row>
    <row r="926" spans="10:10" x14ac:dyDescent="0.2">
      <c r="J926"/>
    </row>
    <row r="927" spans="10:10" x14ac:dyDescent="0.2">
      <c r="J927"/>
    </row>
    <row r="928" spans="10:10" x14ac:dyDescent="0.2">
      <c r="J928"/>
    </row>
    <row r="929" spans="10:10" x14ac:dyDescent="0.2">
      <c r="J929"/>
    </row>
    <row r="930" spans="10:10" x14ac:dyDescent="0.2">
      <c r="J930"/>
    </row>
    <row r="931" spans="10:10" x14ac:dyDescent="0.2">
      <c r="J931"/>
    </row>
    <row r="932" spans="10:10" x14ac:dyDescent="0.2">
      <c r="J932"/>
    </row>
    <row r="933" spans="10:10" x14ac:dyDescent="0.2">
      <c r="J933"/>
    </row>
    <row r="934" spans="10:10" x14ac:dyDescent="0.2">
      <c r="J934"/>
    </row>
    <row r="935" spans="10:10" x14ac:dyDescent="0.2">
      <c r="J935"/>
    </row>
    <row r="936" spans="10:10" x14ac:dyDescent="0.2">
      <c r="J936"/>
    </row>
    <row r="937" spans="10:10" x14ac:dyDescent="0.2">
      <c r="J937"/>
    </row>
    <row r="938" spans="10:10" x14ac:dyDescent="0.2">
      <c r="J938"/>
    </row>
    <row r="939" spans="10:10" x14ac:dyDescent="0.2">
      <c r="J939"/>
    </row>
    <row r="940" spans="10:10" x14ac:dyDescent="0.2">
      <c r="J940"/>
    </row>
    <row r="941" spans="10:10" x14ac:dyDescent="0.2">
      <c r="J941"/>
    </row>
    <row r="942" spans="10:10" x14ac:dyDescent="0.2">
      <c r="J942"/>
    </row>
    <row r="943" spans="10:10" x14ac:dyDescent="0.2">
      <c r="J943"/>
    </row>
    <row r="944" spans="10:10" x14ac:dyDescent="0.2">
      <c r="J944"/>
    </row>
    <row r="945" spans="10:10" x14ac:dyDescent="0.2">
      <c r="J945"/>
    </row>
    <row r="946" spans="10:10" x14ac:dyDescent="0.2">
      <c r="J946"/>
    </row>
    <row r="947" spans="10:10" x14ac:dyDescent="0.2">
      <c r="J947"/>
    </row>
    <row r="948" spans="10:10" x14ac:dyDescent="0.2">
      <c r="J948"/>
    </row>
    <row r="949" spans="10:10" x14ac:dyDescent="0.2">
      <c r="J949"/>
    </row>
    <row r="950" spans="10:10" x14ac:dyDescent="0.2">
      <c r="J950"/>
    </row>
    <row r="951" spans="10:10" x14ac:dyDescent="0.2">
      <c r="J951"/>
    </row>
    <row r="952" spans="10:10" x14ac:dyDescent="0.2">
      <c r="J952"/>
    </row>
    <row r="953" spans="10:10" x14ac:dyDescent="0.2">
      <c r="J953"/>
    </row>
    <row r="954" spans="10:10" x14ac:dyDescent="0.2">
      <c r="J954"/>
    </row>
    <row r="955" spans="10:10" x14ac:dyDescent="0.2">
      <c r="J955"/>
    </row>
    <row r="956" spans="10:10" x14ac:dyDescent="0.2">
      <c r="J956"/>
    </row>
    <row r="957" spans="10:10" x14ac:dyDescent="0.2">
      <c r="J957"/>
    </row>
    <row r="958" spans="10:10" x14ac:dyDescent="0.2">
      <c r="J958"/>
    </row>
    <row r="959" spans="10:10" x14ac:dyDescent="0.2">
      <c r="J959"/>
    </row>
    <row r="960" spans="10:10" x14ac:dyDescent="0.2">
      <c r="J960"/>
    </row>
    <row r="961" spans="10:10" x14ac:dyDescent="0.2">
      <c r="J961"/>
    </row>
    <row r="962" spans="10:10" x14ac:dyDescent="0.2">
      <c r="J962"/>
    </row>
    <row r="963" spans="10:10" x14ac:dyDescent="0.2">
      <c r="J963"/>
    </row>
    <row r="964" spans="10:10" x14ac:dyDescent="0.2">
      <c r="J964"/>
    </row>
    <row r="965" spans="10:10" x14ac:dyDescent="0.2">
      <c r="J965"/>
    </row>
    <row r="966" spans="10:10" x14ac:dyDescent="0.2">
      <c r="J966"/>
    </row>
    <row r="967" spans="10:10" x14ac:dyDescent="0.2">
      <c r="J967"/>
    </row>
    <row r="968" spans="10:10" x14ac:dyDescent="0.2">
      <c r="J968"/>
    </row>
    <row r="969" spans="10:10" x14ac:dyDescent="0.2">
      <c r="J969"/>
    </row>
    <row r="970" spans="10:10" x14ac:dyDescent="0.2">
      <c r="J970"/>
    </row>
    <row r="971" spans="10:10" x14ac:dyDescent="0.2">
      <c r="J971"/>
    </row>
    <row r="972" spans="10:10" x14ac:dyDescent="0.2">
      <c r="J972"/>
    </row>
    <row r="973" spans="10:10" x14ac:dyDescent="0.2">
      <c r="J973"/>
    </row>
    <row r="974" spans="10:10" x14ac:dyDescent="0.2">
      <c r="J974"/>
    </row>
    <row r="975" spans="10:10" x14ac:dyDescent="0.2">
      <c r="J975"/>
    </row>
    <row r="976" spans="10:10" x14ac:dyDescent="0.2">
      <c r="J976"/>
    </row>
    <row r="977" spans="10:10" x14ac:dyDescent="0.2">
      <c r="J977"/>
    </row>
    <row r="978" spans="10:10" x14ac:dyDescent="0.2">
      <c r="J978"/>
    </row>
    <row r="979" spans="10:10" x14ac:dyDescent="0.2">
      <c r="J979"/>
    </row>
    <row r="980" spans="10:10" x14ac:dyDescent="0.2">
      <c r="J980"/>
    </row>
    <row r="981" spans="10:10" x14ac:dyDescent="0.2">
      <c r="J981"/>
    </row>
    <row r="982" spans="10:10" x14ac:dyDescent="0.2">
      <c r="J982"/>
    </row>
    <row r="983" spans="10:10" x14ac:dyDescent="0.2">
      <c r="J983"/>
    </row>
    <row r="984" spans="10:10" x14ac:dyDescent="0.2">
      <c r="J984"/>
    </row>
    <row r="985" spans="10:10" x14ac:dyDescent="0.2">
      <c r="J985"/>
    </row>
    <row r="986" spans="10:10" x14ac:dyDescent="0.2">
      <c r="J986"/>
    </row>
    <row r="987" spans="10:10" x14ac:dyDescent="0.2">
      <c r="J987"/>
    </row>
    <row r="988" spans="10:10" x14ac:dyDescent="0.2">
      <c r="J988"/>
    </row>
    <row r="989" spans="10:10" x14ac:dyDescent="0.2">
      <c r="J989"/>
    </row>
    <row r="990" spans="10:10" x14ac:dyDescent="0.2">
      <c r="J990"/>
    </row>
    <row r="991" spans="10:10" x14ac:dyDescent="0.2">
      <c r="J991"/>
    </row>
    <row r="992" spans="10:10" x14ac:dyDescent="0.2">
      <c r="J992"/>
    </row>
    <row r="993" spans="10:10" x14ac:dyDescent="0.2">
      <c r="J993"/>
    </row>
    <row r="994" spans="10:10" x14ac:dyDescent="0.2">
      <c r="J994"/>
    </row>
    <row r="995" spans="10:10" x14ac:dyDescent="0.2">
      <c r="J995"/>
    </row>
    <row r="996" spans="10:10" x14ac:dyDescent="0.2">
      <c r="J996"/>
    </row>
    <row r="997" spans="10:10" x14ac:dyDescent="0.2">
      <c r="J997"/>
    </row>
    <row r="998" spans="10:10" x14ac:dyDescent="0.2">
      <c r="J998"/>
    </row>
    <row r="999" spans="10:10" x14ac:dyDescent="0.2">
      <c r="J999"/>
    </row>
    <row r="1000" spans="10:10" x14ac:dyDescent="0.2">
      <c r="J1000"/>
    </row>
    <row r="1001" spans="10:10" x14ac:dyDescent="0.2">
      <c r="J1001"/>
    </row>
    <row r="1002" spans="10:10" x14ac:dyDescent="0.2">
      <c r="J1002"/>
    </row>
    <row r="1003" spans="10:10" x14ac:dyDescent="0.2">
      <c r="J1003"/>
    </row>
    <row r="1004" spans="10:10" x14ac:dyDescent="0.2">
      <c r="J1004"/>
    </row>
    <row r="1005" spans="10:10" x14ac:dyDescent="0.2">
      <c r="J1005"/>
    </row>
    <row r="1006" spans="10:10" x14ac:dyDescent="0.2">
      <c r="J1006"/>
    </row>
    <row r="1007" spans="10:10" x14ac:dyDescent="0.2">
      <c r="J1007"/>
    </row>
    <row r="1008" spans="10:10" x14ac:dyDescent="0.2">
      <c r="J1008"/>
    </row>
    <row r="1009" spans="10:10" x14ac:dyDescent="0.2">
      <c r="J1009"/>
    </row>
    <row r="1010" spans="10:10" x14ac:dyDescent="0.2">
      <c r="J1010"/>
    </row>
    <row r="1011" spans="10:10" x14ac:dyDescent="0.2">
      <c r="J1011"/>
    </row>
    <row r="1012" spans="10:10" x14ac:dyDescent="0.2">
      <c r="J1012"/>
    </row>
    <row r="1013" spans="10:10" x14ac:dyDescent="0.2">
      <c r="J1013"/>
    </row>
    <row r="1014" spans="10:10" x14ac:dyDescent="0.2">
      <c r="J1014"/>
    </row>
    <row r="1015" spans="10:10" x14ac:dyDescent="0.2">
      <c r="J1015"/>
    </row>
    <row r="1016" spans="10:10" x14ac:dyDescent="0.2">
      <c r="J1016"/>
    </row>
    <row r="1017" spans="10:10" x14ac:dyDescent="0.2">
      <c r="J1017"/>
    </row>
    <row r="1018" spans="10:10" x14ac:dyDescent="0.2">
      <c r="J1018"/>
    </row>
    <row r="1019" spans="10:10" x14ac:dyDescent="0.2">
      <c r="J1019"/>
    </row>
    <row r="1020" spans="10:10" x14ac:dyDescent="0.2">
      <c r="J1020"/>
    </row>
    <row r="1021" spans="10:10" x14ac:dyDescent="0.2">
      <c r="J1021"/>
    </row>
    <row r="1022" spans="10:10" x14ac:dyDescent="0.2">
      <c r="J1022"/>
    </row>
    <row r="1023" spans="10:10" x14ac:dyDescent="0.2">
      <c r="J1023"/>
    </row>
    <row r="1024" spans="10:10" x14ac:dyDescent="0.2">
      <c r="J1024"/>
    </row>
    <row r="1025" spans="10:10" x14ac:dyDescent="0.2">
      <c r="J1025"/>
    </row>
    <row r="1026" spans="10:10" x14ac:dyDescent="0.2">
      <c r="J1026"/>
    </row>
    <row r="1027" spans="10:10" x14ac:dyDescent="0.2">
      <c r="J1027"/>
    </row>
    <row r="1028" spans="10:10" x14ac:dyDescent="0.2">
      <c r="J1028"/>
    </row>
    <row r="1029" spans="10:10" x14ac:dyDescent="0.2">
      <c r="J1029"/>
    </row>
    <row r="1030" spans="10:10" x14ac:dyDescent="0.2">
      <c r="J1030"/>
    </row>
    <row r="1031" spans="10:10" x14ac:dyDescent="0.2">
      <c r="J1031"/>
    </row>
    <row r="1032" spans="10:10" x14ac:dyDescent="0.2">
      <c r="J1032"/>
    </row>
    <row r="1033" spans="10:10" x14ac:dyDescent="0.2">
      <c r="J1033"/>
    </row>
    <row r="1034" spans="10:10" x14ac:dyDescent="0.2">
      <c r="J1034"/>
    </row>
    <row r="1035" spans="10:10" x14ac:dyDescent="0.2">
      <c r="J1035"/>
    </row>
    <row r="1036" spans="10:10" x14ac:dyDescent="0.2">
      <c r="J1036"/>
    </row>
    <row r="1037" spans="10:10" x14ac:dyDescent="0.2">
      <c r="J1037"/>
    </row>
    <row r="1038" spans="10:10" x14ac:dyDescent="0.2">
      <c r="J1038"/>
    </row>
    <row r="1039" spans="10:10" x14ac:dyDescent="0.2">
      <c r="J1039"/>
    </row>
    <row r="1040" spans="10:10" x14ac:dyDescent="0.2">
      <c r="J1040"/>
    </row>
    <row r="1041" spans="10:10" x14ac:dyDescent="0.2">
      <c r="J1041"/>
    </row>
    <row r="1042" spans="10:10" x14ac:dyDescent="0.2">
      <c r="J1042"/>
    </row>
    <row r="1043" spans="10:10" x14ac:dyDescent="0.2">
      <c r="J1043"/>
    </row>
    <row r="1044" spans="10:10" x14ac:dyDescent="0.2">
      <c r="J1044"/>
    </row>
    <row r="1045" spans="10:10" x14ac:dyDescent="0.2">
      <c r="J1045"/>
    </row>
    <row r="1046" spans="10:10" x14ac:dyDescent="0.2">
      <c r="J1046"/>
    </row>
    <row r="1047" spans="10:10" x14ac:dyDescent="0.2">
      <c r="J1047"/>
    </row>
  </sheetData>
  <autoFilter ref="A1:J701"/>
  <phoneticPr fontId="5" type="noConversion"/>
  <conditionalFormatting sqref="H701 G637:G640 F680 F602:G602 F609:F612 G616:G623 F624:G624 G626:G627 F605:F607 F627 F615 F634 H607 G625:H625 F648:H648 F637 E645:E653 F700:G700 G666:H666 F670:G670 H683:H684 F663 G691:G692 F694:H694 F639:F640 F667 F685 H652:H660 G682:G688 G649:G650 E693:E696 E689:E690 G689:H689 G667:G668 G605:G613 G632:G635 F631:F632 F651:G653 H663 G696:H698 E304:E338 F464 E177:E235 F176 F299 E379:G379 F338 F91 F106 F89 F97 F142 F139 F25 E699:E700 F235:H235 F8:H8 H81 E143:E175 E340:E378 E2:E8 E9:H9 G660:G663 E660:E686 F660 E655:G659 E380:E598 E600:E642 E10:E96 E98:E141 E237:E302">
    <cfRule type="cellIs" dxfId="23" priority="11" stopIfTrue="1" operator="equal">
      <formula>"unnamed components"</formula>
    </cfRule>
  </conditionalFormatting>
  <conditionalFormatting sqref="I2:J76 I78:J235 I237:J701">
    <cfRule type="cellIs" dxfId="22" priority="12" stopIfTrue="1" operator="equal">
      <formula>"not specified"</formula>
    </cfRule>
  </conditionalFormatting>
  <conditionalFormatting sqref="B600:B701 B2:B235 B237:B598">
    <cfRule type="cellIs" dxfId="21" priority="13" stopIfTrue="1" operator="equal">
      <formula>"all species"</formula>
    </cfRule>
  </conditionalFormatting>
  <conditionalFormatting sqref="I77:J77">
    <cfRule type="cellIs" dxfId="20" priority="10" stopIfTrue="1" operator="equal">
      <formula>"not specified"</formula>
    </cfRule>
  </conditionalFormatting>
  <conditionalFormatting sqref="E339">
    <cfRule type="cellIs" dxfId="19" priority="9" stopIfTrue="1" operator="equal">
      <formula>"unnamed components"</formula>
    </cfRule>
  </conditionalFormatting>
  <conditionalFormatting sqref="E236:H236">
    <cfRule type="cellIs" dxfId="18" priority="6" stopIfTrue="1" operator="equal">
      <formula>"unnamed components"</formula>
    </cfRule>
  </conditionalFormatting>
  <conditionalFormatting sqref="I236:J236">
    <cfRule type="cellIs" dxfId="17" priority="7" stopIfTrue="1" operator="equal">
      <formula>"not specified"</formula>
    </cfRule>
  </conditionalFormatting>
  <conditionalFormatting sqref="B236">
    <cfRule type="cellIs" dxfId="16" priority="8" stopIfTrue="1" operator="equal">
      <formula>"all species"</formula>
    </cfRule>
  </conditionalFormatting>
  <conditionalFormatting sqref="E599">
    <cfRule type="cellIs" dxfId="15" priority="3" stopIfTrue="1" operator="equal">
      <formula>"unnamed components"</formula>
    </cfRule>
  </conditionalFormatting>
  <conditionalFormatting sqref="B599">
    <cfRule type="cellIs" dxfId="14" priority="5" stopIfTrue="1" operator="equal">
      <formula>"all species"</formula>
    </cfRule>
  </conditionalFormatting>
  <hyperlinks>
    <hyperlink ref="C669" r:id="rId1" tooltip="Boraginaceae" display="http://en.wikipedia.org/wiki/Boraginaceae"/>
    <hyperlink ref="C647" r:id="rId2" tooltip="Boraginaceae" display="http://en.wikipedia.org/wiki/Boraginaceae"/>
    <hyperlink ref="C563" r:id="rId3" tooltip="Boraginaceae" display="http://en.wikipedia.org/wiki/Boraginaceae"/>
    <hyperlink ref="C395" r:id="rId4" tooltip="Boraginaceae" display="http://en.wikipedia.org/wiki/Boraginaceae"/>
    <hyperlink ref="C313" r:id="rId5" tooltip="Boraginaceae" display="http://en.wikipedia.org/wiki/Boraginaceae"/>
    <hyperlink ref="C241" r:id="rId6" tooltip="Boraginaceae" display="http://en.wikipedia.org/wiki/Boraginaceae"/>
    <hyperlink ref="C211" r:id="rId7" tooltip="Boraginaceae" display="http://en.wikipedia.org/wiki/Boraginaceae"/>
    <hyperlink ref="C101" r:id="rId8" tooltip="Boraginaceae" display="http://en.wikipedia.org/wiki/Boraginaceae"/>
    <hyperlink ref="C24" r:id="rId9" tooltip="Boraginaceae" display="http://en.wikipedia.org/wiki/Boraginaceae"/>
    <hyperlink ref="C3" r:id="rId10" tooltip="Asteraceae" display="http://en.wikipedia.org/wiki/Asteraceae"/>
    <hyperlink ref="C92" r:id="rId11" tooltip="Solanaceae" display="http://en.wikipedia.org/wiki/Solanaceae"/>
    <hyperlink ref="C21" r:id="rId12" tooltip="Simaroubaceae" display="http://en.wikipedia.org/wiki/Simaroubaceae"/>
    <hyperlink ref="C569" r:id="rId13" tooltip="Simaroubaceae" display="http://en.wikipedia.org/wiki/Simaroubaceae"/>
    <hyperlink ref="C643" r:id="rId14" tooltip="Loganiaceae" display="http://en.wikipedia.org/wiki/Loganiaceae"/>
    <hyperlink ref="C80" r:id="rId15" tooltip="Poaceae" display="http://en.wikipedia.org/wiki/Poaceae"/>
    <hyperlink ref="C55" r:id="rId16" tooltip="Poaceae" display="http://en.wikipedia.org/wiki/Poaceae"/>
    <hyperlink ref="C398" r:id="rId17" tooltip="Poaceae" display="http://en.wikipedia.org/wiki/Poaceae"/>
    <hyperlink ref="C14" r:id="rId18" tooltip="Apiaceae" display="http://en.wikipedia.org/wiki/Apiaceae"/>
    <hyperlink ref="C23" r:id="rId19" tooltip="Euphorbiaceae" display="http://en.wikipedia.org/wiki/Euphorbiaceae"/>
    <hyperlink ref="C5" r:id="rId20" tooltip="Ranunculaceae" display="http://en.wikipedia.org/wiki/Ranunculaceae"/>
    <hyperlink ref="C2" r:id="rId21" tooltip="Fabaceae" display="http://en.wikipedia.org/wiki/Fabaceae"/>
    <hyperlink ref="C333" r:id="rId22" tooltip="Clusiaceae" display="http://en.wikipedia.org/wiki/Clusiaceae"/>
    <hyperlink ref="C334" r:id="rId23" tooltip="Clusiaceae" display="http://en.wikipedia.org/wiki/Clusiaceae"/>
    <hyperlink ref="C335" r:id="rId24" tooltip="Clusiaceae" display="http://en.wikipedia.org/wiki/Clusiaceae"/>
    <hyperlink ref="C57" r:id="rId25" tooltip="Moraceae" display="http://en.wikipedia.org/wiki/Moraceae"/>
    <hyperlink ref="C266" r:id="rId26" tooltip="Moraceae" display="http://en.wikipedia.org/wiki/Moraceae"/>
    <hyperlink ref="C98" r:id="rId27" tooltip="Berberidaceae" display="http://en.wikipedia.org/wiki/Berberidaceae"/>
    <hyperlink ref="C189" r:id="rId28" tooltip="Papaveraceae" display="http://en.wikipedia.org/wiki/Papaveraceae"/>
    <hyperlink ref="C64" r:id="rId29" tooltip="Papaveraceae" display="http://en.wikipedia.org/wiki/Papaveraceae"/>
    <hyperlink ref="C148" r:id="rId30" tooltip="Papaveraceae" display="http://en.wikipedia.org/wiki/Papaveraceae"/>
    <hyperlink ref="C190" r:id="rId31" tooltip="Papaveraceae" display="http://en.wikipedia.org/wiki/Papaveraceae"/>
    <hyperlink ref="C254" r:id="rId32" tooltip="Papaveraceae" display="http://en.wikipedia.org/wiki/Papaveraceae"/>
    <hyperlink ref="C427" r:id="rId33" tooltip="Papaveraceae" display="http://en.wikipedia.org/wiki/Papaveraceae"/>
    <hyperlink ref="C588" r:id="rId34" tooltip="Papaveraceae" display="http://en.wikipedia.org/wiki/Papaveraceae"/>
    <hyperlink ref="C602" r:id="rId35" tooltip="Papaveraceae" display="http://en.wikipedia.org/wiki/Papaveraceae"/>
    <hyperlink ref="C17" r:id="rId36" tooltip="Lamiaceae" display="http://en.wikipedia.org/wiki/Lamiaceae"/>
    <hyperlink ref="C18" r:id="rId37" tooltip="Rutaceae" display="http://en.wikipedia.org/wiki/Rutaceae"/>
    <hyperlink ref="C44" r:id="rId38" tooltip="Boraginaceae" display="http://en.wikipedia.org/wiki/Boraginaceae"/>
    <hyperlink ref="C40" r:id="rId39" tooltip="Myrsinaceae" display="http://en.wikipedia.org/wiki/Myrsinaceae"/>
    <hyperlink ref="C56" r:id="rId40" tooltip="Moraceae" display="http://en.wikipedia.org/wiki/Moraceae"/>
    <hyperlink ref="C289" r:id="rId41" tooltip="Papaveraceae" display="http://en.wikipedia.org/wiki/Papaveraceae"/>
    <hyperlink ref="C159" r:id="rId42" tooltip="Lauraceae" display="http://en.wikipedia.org/wiki/Lauraceae"/>
    <hyperlink ref="C623" r:id="rId43" tooltip="Malvaceae" display="http://en.wikipedia.org/wiki/Malvaceae"/>
    <hyperlink ref="C698" r:id="rId44" tooltip="Agavaceae" display="http://en.wikipedia.org/wiki/Agavaceae"/>
    <hyperlink ref="C624" r:id="rId45" tooltip="Malvaceae" display="http://en.wikipedia.org/wiki/Malvaceae"/>
    <hyperlink ref="C605" r:id="rId46" tooltip="Caryophyllaceae" display="http://en.wikipedia.org/wiki/Caryophyllaceae"/>
    <hyperlink ref="C210" r:id="rId47" tooltip="Poaceae" display="http://en.wikipedia.org/wiki/Poaceae"/>
    <hyperlink ref="C223" r:id="rId48" tooltip="Caryophyllaceae" display="http://en.wikipedia.org/wiki/Caryophyllaceae"/>
    <hyperlink ref="C20" r:id="rId49" tooltip="Caryophyllaceae" display="http://en.wikipedia.org/wiki/Caryophyllaceae"/>
    <hyperlink ref="C497" r:id="rId50" tooltip="Papaveraceae" display="http://en.wikipedia.org/wiki/Papaveraceae"/>
    <hyperlink ref="C4" r:id="rId51" tooltip="Apocynaceae" display="http://en.wikipedia.org/wiki/Apocynaceae"/>
    <hyperlink ref="C257" r:id="rId52" tooltip="Celastraceae" display="http://en.wikipedia.org/wiki/Celastraceae"/>
    <hyperlink ref="C275:C276" r:id="rId53" tooltip="Euphorbiaceae" display="http://en.wikipedia.org/wiki/Euphorbiaceae"/>
    <hyperlink ref="C498" r:id="rId54" tooltip="Papaveraceae" display="http://en.wikipedia.org/wiki/Papaveraceae"/>
    <hyperlink ref="C379:C380" r:id="rId55" tooltip="Fabaceae" display="http://en.wikipedia.org/wiki/Fabaceae"/>
    <hyperlink ref="C336" r:id="rId56" tooltip="Clusiaceae" display="http://en.wikipedia.org/wiki/Clusiaceae"/>
    <hyperlink ref="C337" r:id="rId57" tooltip="Clusiaceae" display="http://en.wikipedia.org/wiki/Clusiaceae"/>
    <hyperlink ref="C338" r:id="rId58" tooltip="Clusiaceae" display="http://en.wikipedia.org/wiki/Clusiaceae"/>
    <hyperlink ref="C477:C478" r:id="rId59" tooltip="Apiaceae" display="http://en.wikipedia.org/wiki/Apiaceae"/>
    <hyperlink ref="C608:C609" r:id="rId60" tooltip="Apiaceae" display="http://en.wikipedia.org/wiki/Apiaceae"/>
    <hyperlink ref="C267" r:id="rId61" tooltip="Moraceae" display="http://en.wikipedia.org/wiki/Moraceae"/>
    <hyperlink ref="C268" r:id="rId62" tooltip="Moraceae" display="http://en.wikipedia.org/wiki/Moraceae"/>
    <hyperlink ref="C273" r:id="rId63" tooltip="Papaveraceae" display="http://en.wikipedia.org/wiki/Papaveraceae"/>
    <hyperlink ref="C230" r:id="rId64" tooltip="Scrophulariaceae" display="http://en.wikipedia.org/wiki/Scrophulariaceae"/>
    <hyperlink ref="C145" r:id="rId65" tooltip="Melanthiaceae" display="http://en.wikipedia.org/wiki/Melanthiaceae"/>
    <hyperlink ref="C604" r:id="rId66" tooltip="Ruscaceae" display="http://en.wikipedia.org/wiki/Ruscaceae"/>
    <hyperlink ref="C627" r:id="rId67" tooltip="Smilacaceae" display="http://en.wikipedia.org/wiki/Smilacaceae"/>
    <hyperlink ref="C100" r:id="rId68" tooltip="Nyctaginaceae" display="http://en.wikipedia.org/wiki/Nyctaginaceae"/>
    <hyperlink ref="C119" r:id="rId69" tooltip="Cupressaceae" display="http://en.wikipedia.org/wiki/Cupressaceae"/>
    <hyperlink ref="C238" r:id="rId70" tooltip="Moraceae" display="http://en.wikipedia.org/wiki/Moraceae"/>
    <hyperlink ref="C687" r:id="rId71" tooltip="Santalaceae" display="http://en.wikipedia.org/wiki/Santalaceae"/>
    <hyperlink ref="C163" r:id="rId72" tooltip="Cistaceae" display="http://en.wikipedia.org/wiki/Cistaceae"/>
    <hyperlink ref="C204" r:id="rId73" tooltip="Cupressaceae" display="http://en.wikipedia.org/wiki/Cupressaceae"/>
    <hyperlink ref="C260" r:id="rId74" tooltip="Lecanorineae" display="http://en.wikipedia.org/wiki/Lecanorineae"/>
    <hyperlink ref="C328" r:id="rId75" tooltip="Hyacinthaceae" display="http://en.wikipedia.org/wiki/Hyacinthaceae"/>
    <hyperlink ref="C346" r:id="rId76" tooltip="Illiciaceae" display="http://en.wikipedia.org/wiki/Illiciaceae"/>
    <hyperlink ref="C364" r:id="rId77" tooltip="Cupressaceae" display="http://en.wikipedia.org/wiki/Cupressaceae"/>
    <hyperlink ref="C394" r:id="rId78" tooltip="Verbenaceae" display="http://en.wikipedia.org/wiki/Verbenaceae"/>
    <hyperlink ref="C450" r:id="rId79" tooltip="Magnoliaceae" display="http://en.wikipedia.org/wiki/Magnoliaceae"/>
    <hyperlink ref="C467" r:id="rId80" tooltip="Valerianaceae" display="http://en.wikipedia.org/wiki/Valerianaceae"/>
    <hyperlink ref="C509" r:id="rId81" tooltip="Geraniaceae" display="http://en.wikipedia.org/wiki/Geraniaceae"/>
    <hyperlink ref="C539" r:id="rId82" tooltip="Piperaceae" display="http://en.wikipedia.org/wiki/Piperaceae"/>
    <hyperlink ref="C517" r:id="rId83" tooltip="Monimiaceae" display="http://en.wikipedia.org/wiki/Monimiaceae"/>
    <hyperlink ref="C648" r:id="rId84" tooltip="Myrtaceae" display="http://en.wikipedia.org/wiki/Myrtaceae"/>
    <hyperlink ref="C665" r:id="rId85" tooltip="Cupressaceae" display="http://en.wikipedia.org/wiki/Cupressaceae"/>
    <hyperlink ref="C701" r:id="rId86" tooltip="Zingiberaceae" display="http://en.wikipedia.org/wiki/Zingiberaceae"/>
    <hyperlink ref="C309" r:id="rId87" tooltip="Zingiberaceae" display="http://en.wikipedia.org/wiki/Zingiberaceae"/>
    <hyperlink ref="C242" r:id="rId88" tooltip="Zingiberaceae" display="http://en.wikipedia.org/wiki/Zingiberaceae"/>
    <hyperlink ref="C206" r:id="rId89" tooltip="Zingiberaceae" display="http://en.wikipedia.org/wiki/Zingiberaceae"/>
    <hyperlink ref="C27" r:id="rId90" tooltip="Zingiberaceae" display="http://en.wikipedia.org/wiki/Zingiberaceae"/>
    <hyperlink ref="C15:C16" r:id="rId91" tooltip="Zingiberaceae" display="http://en.wikipedia.org/wiki/Zingiberaceae"/>
    <hyperlink ref="C134" r:id="rId92" tooltip="Celastraceae" display="http://en.wikipedia.org/wiki/Celastraceae"/>
    <hyperlink ref="C139" r:id="rId93" tooltip="Pinaceae" display="http://en.wikipedia.org/wiki/Pinaceae"/>
    <hyperlink ref="C140" r:id="rId94" tooltip="Rubiaceae" display="http://en.wikipedia.org/wiki/Rubiaceae"/>
    <hyperlink ref="C146" r:id="rId95" tooltip="Melanthiaceae" display="http://en.wikipedia.org/wiki/Melanthiaceae"/>
    <hyperlink ref="C205" r:id="rId96" tooltip="Cupressaceae" display="http://en.wikipedia.org/wiki/Cupressaceae"/>
    <hyperlink ref="C224" r:id="rId97" tooltip="Fumariaceae" display="http://en.wikipedia.org/wiki/Fumariaceae"/>
    <hyperlink ref="C282" r:id="rId98" tooltip="Clusiaceae" display="http://en.wikipedia.org/wiki/Clusiaceae"/>
    <hyperlink ref="C287" r:id="rId99" tooltip="Gelsemiaceae" display="http://en.wikipedia.org/wiki/Gelsemiaceae"/>
    <hyperlink ref="C290" r:id="rId100" tooltip="Plantaginaceae" display="http://en.wikipedia.org/wiki/Plantaginaceae"/>
    <hyperlink ref="C295" r:id="rId101" tooltip="Malvaceae" display="http://en.wikipedia.org/wiki/Malvaceae"/>
    <hyperlink ref="C301" r:id="rId102" tooltip="Annonaceae" display="http://en.wikipedia.org/wiki/Annonaceae"/>
    <hyperlink ref="C538" r:id="rId103" tooltip="Piperaceae" display="http://en.wikipedia.org/wiki/Piperaceae"/>
    <hyperlink ref="C542" r:id="rId104" tooltip="Piperaceae" display="http://en.wikipedia.org/wiki/Piperaceae"/>
    <hyperlink ref="C541" r:id="rId105" tooltip="Piperaceae" display="http://en.wikipedia.org/wiki/Piperaceae"/>
    <hyperlink ref="C304" r:id="rId106" tooltip="Clusiaceae" display="http://en.wikipedia.org/wiki/Clusiaceae"/>
    <hyperlink ref="C310" r:id="rId107" tooltip="Lythraceae" display="http://en.wikipedia.org/wiki/Lythraceae"/>
    <hyperlink ref="C320" r:id="rId108" tooltip="Caryophyllaceae" display="http://en.wikipedia.org/wiki/Caryophyllaceae"/>
    <hyperlink ref="C325" r:id="rId109" tooltip="Cannabaceae" display="http://en.wikipedia.org/wiki/Cannabaceae"/>
    <hyperlink ref="C329" r:id="rId110" tooltip="Achariaceae" display="http://en.wikipedia.org/wiki/Achariaceae"/>
    <hyperlink ref="C302" r:id="rId111" tooltip="Achariaceae" display="http://en.wikipedia.org/wiki/Achariaceae"/>
    <hyperlink ref="C358" r:id="rId112" tooltip="Brassicaceae" display="http://en.wikipedia.org/wiki/Brassicaceae"/>
    <hyperlink ref="C365" r:id="rId113" tooltip="Acanthaceae" display="http://en.wikipedia.org/wiki/Acanthaceae"/>
    <hyperlink ref="C378" r:id="rId114" tooltip="Lythraceae" display="http://en.wikipedia.org/wiki/Lythraceae"/>
    <hyperlink ref="C383" r:id="rId115" tooltip="Brassicaceae" display="http://en.wikipedia.org/wiki/Brassicaceae"/>
    <hyperlink ref="C397" r:id="rId116" tooltip="Campanulaceae" display="http://en.wikipedia.org/wiki/Campanulaceae"/>
    <hyperlink ref="C444" r:id="rId117" tooltip="Menyanthaceae" display="http://en.wikipedia.org/wiki/Menyanthaceae"/>
    <hyperlink ref="C442:C444" r:id="rId118" tooltip="Menyanthaceae" display="http://en.wikipedia.org/wiki/Menyanthaceae"/>
    <hyperlink ref="C456" r:id="rId119"/>
    <hyperlink ref="C481" r:id="rId120" tooltip="Nymphaeaceae" display="http://en.wikipedia.org/wiki/Nymphaeaceae"/>
    <hyperlink ref="C482" r:id="rId121" tooltip="Nymphaeaceae" display="http://en.wikipedia.org/wiki/Nymphaeaceae"/>
    <hyperlink ref="C493" r:id="rId122" tooltip="Oxalidaceae" display="http://en.wikipedia.org/wiki/Oxalidaceae"/>
    <hyperlink ref="C500" r:id="rId123" tooltip="Vitaceae" display="http://en.wikipedia.org/wiki/Vitaceae"/>
    <hyperlink ref="C531" r:id="rId124" tooltip="Simaroubaceae" display="http://en.wikipedia.org/wiki/Simaroubaceae"/>
    <hyperlink ref="C518" r:id="rId125" tooltip="Monimiaceae" display="http://en.wikipedia.org/wiki/Monimiaceae"/>
    <hyperlink ref="C551" r:id="rId126" tooltip="Agavaceae" display="http://en.wikipedia.org/wiki/Agavaceae"/>
    <hyperlink ref="C562" r:id="rId127" tooltip="Dennstaedtiaceae" display="http://en.wikipedia.org/wiki/Dennstaedtiaceae"/>
    <hyperlink ref="C571" r:id="rId128"/>
    <hyperlink ref="C572" r:id="rId129"/>
    <hyperlink ref="C586" r:id="rId130" tooltip="Phytolaccaceae" display="http://en.wikipedia.org/wiki/Phytolaccaceae"/>
    <hyperlink ref="C589" r:id="rId131" tooltip="Ruscaceae" display="http://en.wikipedia.org/wiki/Ruscaceae"/>
    <hyperlink ref="C592" r:id="rId132" tooltip="Polygonaceae" display="http://en.wikipedia.org/wiki/Polygonaceae"/>
    <hyperlink ref="C609" r:id="rId133" tooltip="Phyllanthaceae" display="http://en.wikipedia.org/wiki/Phyllanthaceae"/>
    <hyperlink ref="C613" r:id="rId134" tooltip="Schisandraceae" display="http://en.wikipedia.org/wiki/Schisandraceae"/>
    <hyperlink ref="C615" r:id="rId135" tooltip="Melanthiaceae" display="http://en.wikipedia.org/wiki/Melanthiaceae"/>
    <hyperlink ref="C616" r:id="rId136" tooltip="Araceae" display="http://en.wikipedia.org/wiki/Araceae"/>
    <hyperlink ref="C619" r:id="rId137" tooltip="Anacardiaceae" display="http://en.wikipedia.org/wiki/Anacardiaceae"/>
    <hyperlink ref="C637" r:id="rId138" tooltip="Caryophyllaceae" display="http://en.wikipedia.org/wiki/Caryophyllaceae"/>
    <hyperlink ref="C649" r:id="rId139" tooltip="Bignoniaceae" display="http://en.wikipedia.org/wiki/Bignoniaceae"/>
    <hyperlink ref="C670" r:id="rId140" tooltip="Cucurbitaceae" display="http://en.wikipedia.org/wiki/Cucurbitaceae"/>
    <hyperlink ref="C43" r:id="rId141" tooltip="Menispermaceae" display="http://en.wikipedia.org/wiki/Menispermaceae"/>
    <hyperlink ref="C31" r:id="rId142" tooltip="Amaryllidaceae" display="http://en.wikipedia.org/wiki/Amaryllidaceae"/>
    <hyperlink ref="C167" r:id="rId143" tooltip="Amaryllidaceae" display="http://en.wikipedia.org/wiki/Amaryllidaceae"/>
    <hyperlink ref="C194" r:id="rId144" tooltip="Amaryllidaceae" display="http://en.wikipedia.org/wiki/Amaryllidaceae"/>
    <hyperlink ref="C274" r:id="rId145" tooltip="Amaryllidaceae" display="http://en.wikipedia.org/wiki/Amaryllidaceae"/>
    <hyperlink ref="C386" r:id="rId146" tooltip="Amaryllidaceae" display="http://en.wikipedia.org/wiki/Amaryllidaceae"/>
    <hyperlink ref="C411" r:id="rId147" tooltip="Amaryllidaceae" display="http://en.wikipedia.org/wiki/Amaryllidaceae"/>
    <hyperlink ref="C464" r:id="rId148" tooltip="Amaryllidaceae" display="http://en.wikipedia.org/wiki/Amaryllidaceae"/>
    <hyperlink ref="C636" r:id="rId149" tooltip="Amaryllidaceae" display="http://en.wikipedia.org/wiki/Amaryllidaceae"/>
    <hyperlink ref="C639" r:id="rId150" tooltip="Amaryllidaceae" display="http://en.wikipedia.org/wiki/Amaryllidaceae"/>
    <hyperlink ref="C582" r:id="rId151" tooltip="Anacardiaceae" display="http://en.wikipedia.org/wiki/Anacardiaceae"/>
    <hyperlink ref="C37" r:id="rId152" tooltip="Anacardiaceae" display="http://en.wikipedia.org/wiki/Anacardiaceae"/>
    <hyperlink ref="C300" r:id="rId153" tooltip="Annonaceae" display="http://en.wikipedia.org/wiki/Annonaceae"/>
    <hyperlink ref="C83" r:id="rId154" tooltip="Annonaceae" display="http://en.wikipedia.org/wiki/Annonaceae"/>
    <hyperlink ref="C52:C54" r:id="rId155" tooltip="Annonaceae" display="http://en.wikipedia.org/wiki/Annonaceae"/>
    <hyperlink ref="C11" r:id="rId156" tooltip="Apocynaceae" display="http://en.wikipedia.org/wiki/Apocynaceae"/>
    <hyperlink ref="C28" r:id="rId157" tooltip="Apocynaceae" display="http://en.wikipedia.org/wiki/Apocynaceae"/>
    <hyperlink ref="C59" r:id="rId158" tooltip="Apocynaceae" display="http://en.wikipedia.org/wiki/Apocynaceae"/>
    <hyperlink ref="C82" r:id="rId159" tooltip="Apocynaceae" display="http://en.wikipedia.org/wiki/Apocynaceae"/>
    <hyperlink ref="C85" r:id="rId160" tooltip="Apocynaceae" display="http://en.wikipedia.org/wiki/Apocynaceae"/>
    <hyperlink ref="C120" r:id="rId161" tooltip="Apocynaceae" display="http://en.wikipedia.org/wiki/Apocynaceae"/>
    <hyperlink ref="C135" r:id="rId162" tooltip="Apocynaceae" display="http://en.wikipedia.org/wiki/Apocynaceae"/>
    <hyperlink ref="C201" r:id="rId163" tooltip="Apocynaceae" display="http://en.wikipedia.org/wiki/Apocynaceae"/>
    <hyperlink ref="C286" r:id="rId164" tooltip="Apocynaceae" display="http://en.wikipedia.org/wiki/Apocynaceae"/>
    <hyperlink ref="C323" r:id="rId165" tooltip="Apocynaceae" display="http://en.wikipedia.org/wiki/Apocynaceae"/>
    <hyperlink ref="C424:C425" r:id="rId166" tooltip="Apocynaceae" display="http://en.wikipedia.org/wiki/Apocynaceae"/>
    <hyperlink ref="C475" r:id="rId167" tooltip="Apocynaceae" display="http://en.wikipedia.org/wiki/Apocynaceae"/>
    <hyperlink ref="C483" r:id="rId168" tooltip="Apocynaceae" display="http://en.wikipedia.org/wiki/Apocynaceae"/>
    <hyperlink ref="C574" r:id="rId169" tooltip="Apocynaceae" display="http://en.wikipedia.org/wiki/Apocynaceae"/>
    <hyperlink ref="C577" r:id="rId170" tooltip="Apocynaceae" display="http://en.wikipedia.org/wiki/Apocynaceae"/>
    <hyperlink ref="C642" r:id="rId171" tooltip="Apocynaceae" display="http://en.wikipedia.org/wiki/Apocynaceae"/>
    <hyperlink ref="C650" r:id="rId172" tooltip="Apocynaceae" display="http://en.wikipedia.org/wiki/Apocynaceae"/>
    <hyperlink ref="C663" r:id="rId173" tooltip="Apocynaceae" display="http://en.wikipedia.org/wiki/Apocynaceae"/>
    <hyperlink ref="C678" r:id="rId174" tooltip="Apocynaceae" display="http://en.wikipedia.org/wiki/Apocynaceae"/>
    <hyperlink ref="C682:C685" r:id="rId175" tooltip="Apocynaceae" display="http://en.wikipedia.org/wiki/Apocynaceae"/>
    <hyperlink ref="C688" r:id="rId176" tooltip="Apocynaceae" display="http://en.wikipedia.org/wiki/Apocynaceae"/>
    <hyperlink ref="C697" r:id="rId177" tooltip="Apocynaceae" display="http://en.wikipedia.org/wiki/Apocynaceae"/>
    <hyperlink ref="C537" r:id="rId178" tooltip="Araceae" display="http://en.wikipedia.org/wiki/Araceae"/>
    <hyperlink ref="C524" r:id="rId179" tooltip="Araceae" display="http://en.wikipedia.org/wiki/Araceae"/>
    <hyperlink ref="C227:C228" r:id="rId180" tooltip="Araceae" display="http://en.wikipedia.org/wiki/Araceae"/>
    <hyperlink ref="C118" r:id="rId181" tooltip="Araceae" display="http://en.wikipedia.org/wiki/Araceae"/>
    <hyperlink ref="C116" r:id="rId182" tooltip="Araceae" display="http://en.wikipedia.org/wiki/Araceae"/>
    <hyperlink ref="C81" r:id="rId183" tooltip="Araceae" display="http://en.wikipedia.org/wiki/Araceae"/>
    <hyperlink ref="C78:C79" r:id="rId184" tooltip="Araceae" display="http://en.wikipedia.org/wiki/Araceae"/>
    <hyperlink ref="C68:C69" r:id="rId185" tooltip="Araceae" display="http://en.wikipedia.org/wiki/Araceae"/>
    <hyperlink ref="C7" r:id="rId186" tooltip="Araceae" display="http://en.wikipedia.org/wiki/Araceae"/>
    <hyperlink ref="C12" r:id="rId187" tooltip="Asteraceae" display="http://en.wikipedia.org/wiki/Asteraceae"/>
    <hyperlink ref="C38" r:id="rId188" tooltip="Asteraceae" display="http://en.wikipedia.org/wiki/Asteraceae"/>
    <hyperlink ref="C65" r:id="rId189" tooltip="Asteraceae" display="http://en.wikipedia.org/wiki/Asteraceae"/>
    <hyperlink ref="C71:C76" r:id="rId190" tooltip="Asteraceae" display="http://en.wikipedia.org/wiki/Asteraceae"/>
    <hyperlink ref="C89:C91" r:id="rId191" tooltip="Asteraceae" display="http://en.wikipedia.org/wiki/Asteraceae"/>
    <hyperlink ref="C103" r:id="rId192" tooltip="Asteraceae" display="http://en.wikipedia.org/wiki/Asteraceae"/>
    <hyperlink ref="C117" r:id="rId193" tooltip="Asteraceae" display="http://en.wikipedia.org/wiki/Asteraceae"/>
    <hyperlink ref="C152:C153" r:id="rId194" tooltip="Asteraceae" display="http://en.wikipedia.org/wiki/Asteraceae"/>
    <hyperlink ref="C158" r:id="rId195" tooltip="Asteraceae" display="http://en.wikipedia.org/wiki/Asteraceae"/>
    <hyperlink ref="C247" r:id="rId196" tooltip="Asteraceae" display="http://en.wikipedia.org/wiki/Asteraceae"/>
    <hyperlink ref="C258" r:id="rId197" tooltip="Asteraceae" display="http://en.wikipedia.org/wiki/Asteraceae"/>
    <hyperlink ref="C285" r:id="rId198" tooltip="Asteraceae" display="http://en.wikipedia.org/wiki/Asteraceae"/>
    <hyperlink ref="C310:C311" r:id="rId199" tooltip="Asteraceae" display="http://en.wikipedia.org/wiki/Asteraceae"/>
    <hyperlink ref="C331" r:id="rId200" tooltip="Asteraceae" display="http://en.wikipedia.org/wiki/Asteraceae"/>
    <hyperlink ref="C370" r:id="rId201" tooltip="Asteraceae" display="http://en.wikipedia.org/wiki/Asteraceae"/>
    <hyperlink ref="C385" r:id="rId202" tooltip="Asteraceae" display="http://en.wikipedia.org/wiki/Asteraceae"/>
    <hyperlink ref="C389" r:id="rId203" tooltip="Asteraceae" display="http://en.wikipedia.org/wiki/Asteraceae"/>
    <hyperlink ref="C455" r:id="rId204" tooltip="Asteraceae" display="http://en.wikipedia.org/wiki/Asteraceae"/>
    <hyperlink ref="C512" r:id="rId205" tooltip="Asteraceae" display="http://en.wikipedia.org/wiki/Asteraceae"/>
    <hyperlink ref="C546:C547" r:id="rId206" tooltip="Asteraceae" display="http://en.wikipedia.org/wiki/Asteraceae"/>
    <hyperlink ref="C609:C611" r:id="rId207" tooltip="Asteraceae" display="http://en.wikipedia.org/wiki/Asteraceae"/>
    <hyperlink ref="C620" r:id="rId208" tooltip="Asteraceae" display="http://en.wikipedia.org/wiki/Asteraceae"/>
    <hyperlink ref="C651" r:id="rId209" tooltip="Asteraceae" display="http://en.wikipedia.org/wiki/Asteraceae"/>
    <hyperlink ref="C652:C654" r:id="rId210" tooltip="Asteraceae" display="http://en.wikipedia.org/wiki/Asteraceae"/>
    <hyperlink ref="C677" r:id="rId211" tooltip="Asteraceae" display="http://en.wikipedia.org/wiki/Asteraceae"/>
    <hyperlink ref="C680" r:id="rId212" tooltip="Asteraceae" display="http://en.wikipedia.org/wiki/Asteraceae"/>
    <hyperlink ref="C689" r:id="rId213" tooltip="Asteraceae" display="http://en.wikipedia.org/wiki/Asteraceae"/>
    <hyperlink ref="C694:C695" r:id="rId214" tooltip="Asteraceae" display="http://en.wikipedia.org/wiki/Asteraceae"/>
    <hyperlink ref="C136" r:id="rId215" tooltip="Berberidaceae" display="http://en.wikipedia.org/wiki/Berberidaceae"/>
    <hyperlink ref="C416:C417" r:id="rId216" tooltip="Berberidaceae" display="http://en.wikipedia.org/wiki/Berberidaceae"/>
    <hyperlink ref="C549" r:id="rId217" tooltip="Berberidaceae" display="http://en.wikipedia.org/wiki/Berberidaceae"/>
    <hyperlink ref="C105" r:id="rId218" tooltip="Brassicaceae" display="http://en.wikipedia.org/wiki/Brassicaceae"/>
    <hyperlink ref="C106:C107" r:id="rId219" tooltip="Brassicaceae" display="http://en.wikipedia.org/wiki/Brassicaceae"/>
    <hyperlink ref="C147" r:id="rId220" tooltip="Brassicaceae" display="http://en.wikipedia.org/wiki/Brassicaceae"/>
    <hyperlink ref="C250" r:id="rId221" tooltip="Brassicaceae" display="http://en.wikipedia.org/wiki/Brassicaceae"/>
    <hyperlink ref="C668" r:id="rId222" tooltip="Cactus" display="http://en.wikipedia.org/wiki/Cactus"/>
    <hyperlink ref="C618" r:id="rId223" tooltip="Cactus" display="http://en.wikipedia.org/wiki/Cactus"/>
    <hyperlink ref="C490" r:id="rId224" tooltip="Cactus" display="http://en.wikipedia.org/wiki/Cactus"/>
    <hyperlink ref="C402" r:id="rId225" tooltip="Cactus" display="http://en.wikipedia.org/wiki/Cactus"/>
    <hyperlink ref="C127" r:id="rId226" tooltip="Cannabaceae" display="http://en.wikipedia.org/wiki/Cannabaceae"/>
    <hyperlink ref="C452:C453" r:id="rId227" tooltip="Cucurbitaceae" display="http://en.wikipedia.org/wiki/Cucurbitaceae"/>
    <hyperlink ref="C371" r:id="rId228" tooltip="Cucurbitaceae" display="http://en.wikipedia.org/wiki/Cucurbitaceae"/>
    <hyperlink ref="C240" r:id="rId229" tooltip="Cucurbitaceae" display="http://en.wikipedia.org/wiki/Cucurbitaceae"/>
    <hyperlink ref="C202" r:id="rId230" tooltip="Cucurbitaceae" display="http://en.wikipedia.org/wiki/Cucurbitaceae"/>
    <hyperlink ref="C164" r:id="rId231" tooltip="Cucurbitaceae" display="http://en.wikipedia.org/wiki/Cucurbitaceae"/>
    <hyperlink ref="C112" r:id="rId232" tooltip="Cucurbitaceae" display="http://en.wikipedia.org/wiki/Cucurbitaceae"/>
    <hyperlink ref="C47" r:id="rId233" tooltip="Ericaceae" display="http://en.wikipedia.org/wiki/Ericaceae"/>
    <hyperlink ref="C62" r:id="rId234" tooltip="Ericaceae" display="http://en.wikipedia.org/wiki/Ericaceae"/>
    <hyperlink ref="C144" r:id="rId235" tooltip="Ericaceae" display="http://en.wikipedia.org/wiki/Ericaceae"/>
    <hyperlink ref="C282:C283" r:id="rId236" tooltip="Ericaceae" display="http://en.wikipedia.org/wiki/Ericaceae"/>
    <hyperlink ref="C365:C366" r:id="rId237" tooltip="Ericaceae" display="http://en.wikipedia.org/wiki/Ericaceae"/>
    <hyperlink ref="C378:C379" r:id="rId238" tooltip="Ericaceae" display="http://en.wikipedia.org/wiki/Ericaceae"/>
    <hyperlink ref="C387" r:id="rId239" tooltip="Ericaceae" display="http://en.wikipedia.org/wiki/Ericaceae"/>
    <hyperlink ref="C412" r:id="rId240" tooltip="Ericaceae" display="http://en.wikipedia.org/wiki/Ericaceae"/>
    <hyperlink ref="C532" r:id="rId241" tooltip="Ericaceae" display="http://en.wikipedia.org/wiki/Ericaceae"/>
    <hyperlink ref="C579:C580" r:id="rId242" tooltip="Ericaceae" display="http://en.wikipedia.org/wiki/Ericaceae"/>
    <hyperlink ref="C168" r:id="rId243" tooltip="Euphorbiaceae" display="http://en.wikipedia.org/wiki/Euphorbiaceae"/>
    <hyperlink ref="C196:C198" r:id="rId244" tooltip="Euphorbiaceae" display="http://en.wikipedia.org/wiki/Euphorbiaceae"/>
    <hyperlink ref="C215:C217" r:id="rId245" tooltip="Euphorbiaceae" display="http://en.wikipedia.org/wiki/Euphorbiaceae"/>
    <hyperlink ref="C259" r:id="rId246" tooltip="Euphorbiaceae" display="http://en.wikipedia.org/wiki/Euphorbiaceae"/>
    <hyperlink ref="C262" r:id="rId247" tooltip="Euphorbiaceae" display="http://en.wikipedia.org/wiki/Euphorbiaceae"/>
    <hyperlink ref="C320:C321" r:id="rId248" tooltip="Euphorbiaceae" display="http://en.wikipedia.org/wiki/Euphorbiaceae"/>
    <hyperlink ref="C325:C326" r:id="rId249" tooltip="Euphorbiaceae" display="http://en.wikipedia.org/wiki/Euphorbiaceae"/>
    <hyperlink ref="C360:C361" r:id="rId250" tooltip="Euphorbiaceae" display="http://en.wikipedia.org/wiki/Euphorbiaceae"/>
    <hyperlink ref="C420" r:id="rId251" tooltip="Euphorbiaceae" display="http://en.wikipedia.org/wiki/Euphorbiaceae"/>
    <hyperlink ref="C423" r:id="rId252" tooltip="Euphorbiaceae" display="http://en.wikipedia.org/wiki/Euphorbiaceae"/>
    <hyperlink ref="C447" r:id="rId253" tooltip="Euphorbiaceae" display="http://en.wikipedia.org/wiki/Euphorbiaceae"/>
    <hyperlink ref="C506" r:id="rId254" tooltip="Euphorbiaceae" display="http://en.wikipedia.org/wiki/Euphorbiaceae"/>
    <hyperlink ref="C584" r:id="rId255" tooltip="Euphorbiaceae" display="http://en.wikipedia.org/wiki/Euphorbiaceae"/>
    <hyperlink ref="C639:C640" r:id="rId256" tooltip="Euphorbiaceae" display="http://en.wikipedia.org/wiki/Euphorbiaceae"/>
    <hyperlink ref="C345" r:id="rId257" tooltip="Illiciaceae" display="http://en.wikipedia.org/wiki/Illiciaceae"/>
    <hyperlink ref="C173" r:id="rId258" tooltip="Lamiaceae" display="http://en.wikipedia.org/wiki/Lamiaceae"/>
    <hyperlink ref="C304:C305" r:id="rId259" tooltip="Lamiaceae" display="http://en.wikipedia.org/wiki/Lamiaceae"/>
    <hyperlink ref="C324" r:id="rId260" tooltip="Lamiaceae" display="http://en.wikipedia.org/wiki/Lamiaceae"/>
    <hyperlink ref="C338:C340" r:id="rId261" tooltip="Lamiaceae" display="http://en.wikipedia.org/wiki/Lamiaceae"/>
    <hyperlink ref="C377" r:id="rId262" tooltip="Lamiaceae" display="http://en.wikipedia.org/wiki/Lamiaceae"/>
    <hyperlink ref="C380:C381" r:id="rId263" tooltip="Lamiaceae" display="http://en.wikipedia.org/wiki/Lamiaceae"/>
    <hyperlink ref="C408:C409" r:id="rId264" tooltip="Lamiaceae" display="http://en.wikipedia.org/wiki/Lamiaceae"/>
    <hyperlink ref="C424" r:id="rId265" tooltip="Lamiaceae" display="http://en.wikipedia.org/wiki/Lamiaceae"/>
    <hyperlink ref="C439" r:id="rId266" tooltip="Lamiaceae" display="http://en.wikipedia.org/wiki/Lamiaceae"/>
    <hyperlink ref="C440:C441" r:id="rId267" tooltip="Lamiaceae" display="http://en.wikipedia.org/wiki/Lamiaceae"/>
    <hyperlink ref="C472:C473" r:id="rId268" tooltip="Lamiaceae" display="http://en.wikipedia.org/wiki/Lamiaceae"/>
    <hyperlink ref="C484" r:id="rId269" tooltip="Lamiaceae" display="http://en.wikipedia.org/wiki/Lamiaceae"/>
    <hyperlink ref="C491" r:id="rId270" tooltip="Lamiaceae" display="http://en.wikipedia.org/wiki/Lamiaceae"/>
    <hyperlink ref="C510" r:id="rId271" tooltip="Lamiaceae" display="http://en.wikipedia.org/wiki/Lamiaceae"/>
    <hyperlink ref="C546" r:id="rId272" tooltip="Lamiaceae" display="http://en.wikipedia.org/wiki/Lamiaceae"/>
    <hyperlink ref="C550" r:id="rId273" tooltip="Lamiaceae" display="http://en.wikipedia.org/wiki/Lamiaceae"/>
    <hyperlink ref="C590" r:id="rId274" tooltip="Lamiaceae" display="http://en.wikipedia.org/wiki/Lamiaceae"/>
    <hyperlink ref="C595:C598" r:id="rId275" tooltip="Lamiaceae" display="http://en.wikipedia.org/wiki/Lamiaceae"/>
    <hyperlink ref="C608" r:id="rId276" tooltip="Lamiaceae" display="http://en.wikipedia.org/wiki/Lamiaceae"/>
    <hyperlink ref="C658" r:id="rId277" tooltip="Lamiaceae" display="http://en.wikipedia.org/wiki/Lamiaceae"/>
    <hyperlink ref="C666" r:id="rId278" tooltip="Lamiaceae" display="http://en.wikipedia.org/wiki/Lamiaceae"/>
    <hyperlink ref="C160" r:id="rId279" tooltip="Lauraceae" display="http://en.wikipedia.org/wiki/Lauraceae"/>
    <hyperlink ref="C374:C375" r:id="rId280" tooltip="Lauraceae" display="http://en.wikipedia.org/wiki/Lauraceae"/>
    <hyperlink ref="C396" r:id="rId281" tooltip="Lauraceae" display="http://en.wikipedia.org/wiki/Lauraceae"/>
    <hyperlink ref="C470:C471" r:id="rId282" tooltip="Lauraceae" display="http://en.wikipedia.org/wiki/Lauraceae"/>
    <hyperlink ref="C486" r:id="rId283" tooltip="Lauraceae" display="http://en.wikipedia.org/wiki/Lauraceae"/>
    <hyperlink ref="C511" r:id="rId284" tooltip="Lauraceae" display="http://en.wikipedia.org/wiki/Lauraceae"/>
    <hyperlink ref="C575" r:id="rId285" tooltip="Lauraceae" display="http://en.wikipedia.org/wiki/Lauraceae"/>
    <hyperlink ref="C607" r:id="rId286" tooltip="Lauraceae" display="http://en.wikipedia.org/wiki/Lauraceae"/>
    <hyperlink ref="C19" r:id="rId287" tooltip="Liliaceae" display="http://en.wikipedia.org/wiki/Liliaceae"/>
    <hyperlink ref="C25" r:id="rId288" tooltip="Liliaceae" display="http://en.wikipedia.org/wiki/Liliaceae"/>
    <hyperlink ref="C84" r:id="rId289" tooltip="Liliaceae" display="http://en.wikipedia.org/wiki/Liliaceae"/>
    <hyperlink ref="C172" r:id="rId290" tooltip="Liliaceae" display="http://en.wikipedia.org/wiki/Liliaceae"/>
    <hyperlink ref="C178" r:id="rId291" tooltip="Liliaceae" display="http://en.wikipedia.org/wiki/Liliaceae"/>
    <hyperlink ref="C272" r:id="rId292" tooltip="Liliaceae" display="http://en.wikipedia.org/wiki/Liliaceae"/>
    <hyperlink ref="C291" r:id="rId293" tooltip="Liliaceae" display="http://en.wikipedia.org/wiki/Liliaceae"/>
    <hyperlink ref="C390:C391" r:id="rId294" tooltip="Liliaceae" display="http://en.wikipedia.org/wiki/Liliaceae"/>
    <hyperlink ref="C419" r:id="rId295" tooltip="Liliaceae" display="http://en.wikipedia.org/wiki/Liliaceae"/>
    <hyperlink ref="C468:C469" r:id="rId296" tooltip="Liliaceae" display="http://en.wikipedia.org/wiki/Liliaceae"/>
    <hyperlink ref="C492" r:id="rId297" tooltip="Liliaceae" display="http://en.wikipedia.org/wiki/Liliaceae"/>
    <hyperlink ref="C499" r:id="rId298" tooltip="Liliaceae" display="http://en.wikipedia.org/wiki/Liliaceae"/>
    <hyperlink ref="C552" r:id="rId299" tooltip="Liliaceae" display="http://en.wikipedia.org/wiki/Liliaceae"/>
    <hyperlink ref="C675" r:id="rId300" tooltip="Liliaceae" display="http://en.wikipedia.org/wiki/Liliaceae"/>
    <hyperlink ref="C679" r:id="rId301" tooltip="Liliaceae" display="http://en.wikipedia.org/wiki/Liliaceae"/>
    <hyperlink ref="C682" r:id="rId302" tooltip="Liliaceae" display="http://en.wikipedia.org/wiki/Liliaceae"/>
    <hyperlink ref="C700" r:id="rId303" tooltip="Liliaceae" display="http://en.wikipedia.org/wiki/Liliaceae"/>
    <hyperlink ref="C633:C634" r:id="rId304" tooltip="Loganiaceae" display="http://en.wikipedia.org/wiki/Loganiaceae"/>
    <hyperlink ref="C413:C415" r:id="rId305" tooltip="Magnoliaceae" display="http://en.wikipedia.org/wiki/Magnoliaceae"/>
    <hyperlink ref="C94" r:id="rId306" tooltip="Malpighiaceae" display="http://en.wikipedia.org/wiki/Malpighiaceae"/>
    <hyperlink ref="C151" r:id="rId307" tooltip="Menispermaceae" display="http://en.wikipedia.org/wiki/Menispermaceae"/>
    <hyperlink ref="C162" r:id="rId308" tooltip="Menispermaceae" display="http://en.wikipedia.org/wiki/Menispermaceae"/>
    <hyperlink ref="C169" r:id="rId309" tooltip="Menispermaceae" display="http://en.wikipedia.org/wiki/Menispermaceae"/>
    <hyperlink ref="C234" r:id="rId310" tooltip="Menispermaceae" display="http://en.wikipedia.org/wiki/Menispermaceae"/>
    <hyperlink ref="C358:C359" r:id="rId311" tooltip="Menispermaceae" display="http://en.wikipedia.org/wiki/Menispermaceae"/>
    <hyperlink ref="C440" r:id="rId312" tooltip="Menispermaceae" display="http://en.wikipedia.org/wiki/Menispermaceae"/>
    <hyperlink ref="C625" r:id="rId313" tooltip="Menispermaceae" display="http://en.wikipedia.org/wiki/Menispermaceae"/>
    <hyperlink ref="C638" r:id="rId314" tooltip="Menispermaceae" display="http://en.wikipedia.org/wiki/Menispermaceae"/>
    <hyperlink ref="C41" r:id="rId315" tooltip="Myrsinaceae" display="http://en.wikipedia.org/wiki/Myrsinaceae"/>
    <hyperlink ref="C243" r:id="rId316" tooltip="Myrsinaceae" display="http://en.wikipedia.org/wiki/Myrsinaceae"/>
    <hyperlink ref="C559" r:id="rId317" tooltip="Myrtaceae" display="http://en.wikipedia.org/wiki/Myrtaceae"/>
    <hyperlink ref="C534" r:id="rId318" tooltip="Myrtaceae" display="http://en.wikipedia.org/wiki/Myrtaceae"/>
    <hyperlink ref="C463" r:id="rId319" tooltip="Myrtaceae" display="http://en.wikipedia.org/wiki/Myrtaceae"/>
    <hyperlink ref="C432:C434" r:id="rId320" tooltip="Myrtaceae" display="http://en.wikipedia.org/wiki/Myrtaceae"/>
    <hyperlink ref="C254:C255" r:id="rId321" tooltip="Myrtaceae" display="http://en.wikipedia.org/wiki/Myrtaceae"/>
    <hyperlink ref="C390" r:id="rId322" tooltip="Oleaceae" display="http://en.wikipedia.org/wiki/Oleaceae"/>
    <hyperlink ref="C528:C529" r:id="rId323" tooltip="Phytolaccaceae" display="http://en.wikipedia.org/wiki/Phytolaccaceae"/>
    <hyperlink ref="C578" r:id="rId324" tooltip="Polygonaceae" display="http://en.wikipedia.org/wiki/Polygonaceae"/>
    <hyperlink ref="C553" r:id="rId325" tooltip="Polygonaceae" display="http://en.wikipedia.org/wiki/Polygonaceae"/>
    <hyperlink ref="C557" r:id="rId326" tooltip="Primulaceae" display="http://en.wikipedia.org/wiki/Primulaceae"/>
    <hyperlink ref="C556" r:id="rId327" tooltip="Primulaceae" display="http://en.wikipedia.org/wiki/Primulaceae"/>
    <hyperlink ref="C208" r:id="rId328" tooltip="Primulaceae" display="http://en.wikipedia.org/wiki/Primulaceae"/>
    <hyperlink ref="C6" r:id="rId329" tooltip="Ranunculaceae" display="http://en.wikipedia.org/wiki/Ranunculaceae"/>
    <hyperlink ref="C10" r:id="rId330" tooltip="Ranunculaceae" display="http://en.wikipedia.org/wiki/Ranunculaceae"/>
    <hyperlink ref="C13" r:id="rId331" tooltip="Ranunculaceae" display="http://en.wikipedia.org/wiki/Ranunculaceae"/>
    <hyperlink ref="C48" r:id="rId332" tooltip="Ranunculaceae" display="http://en.wikipedia.org/wiki/Ranunculaceae"/>
    <hyperlink ref="C60" r:id="rId333" tooltip="Ranunculaceae" display="http://en.wikipedia.org/wiki/Ranunculaceae"/>
    <hyperlink ref="C121" r:id="rId334" tooltip="Ranunculaceae" display="http://en.wikipedia.org/wiki/Ranunculaceae"/>
    <hyperlink ref="C156" r:id="rId335" tooltip="Ranunculaceae" display="http://en.wikipedia.org/wiki/Ranunculaceae"/>
    <hyperlink ref="C166" r:id="rId336" tooltip="Ranunculaceae" display="http://en.wikipedia.org/wiki/Ranunculaceae"/>
    <hyperlink ref="C177" r:id="rId337" tooltip="Ranunculaceae" display="http://en.wikipedia.org/wiki/Ranunculaceae"/>
    <hyperlink ref="C181" r:id="rId338" tooltip="Ranunculaceae" display="http://en.wikipedia.org/wiki/Ranunculaceae"/>
    <hyperlink ref="C221" r:id="rId339" tooltip="Ranunculaceae" display="http://en.wikipedia.org/wiki/Ranunculaceae"/>
    <hyperlink ref="C246" r:id="rId340" tooltip="Ranunculaceae" display="http://en.wikipedia.org/wiki/Ranunculaceae"/>
    <hyperlink ref="C313:C316" r:id="rId341" tooltip="Ranunculaceae" display="http://en.wikipedia.org/wiki/Ranunculaceae"/>
    <hyperlink ref="C330" r:id="rId342" tooltip="Ranunculaceae" display="http://en.wikipedia.org/wiki/Ranunculaceae"/>
    <hyperlink ref="C478:C479" r:id="rId343" tooltip="Ranunculaceae" display="http://en.wikipedia.org/wiki/Ranunculaceae"/>
    <hyperlink ref="C563:C564" r:id="rId344" tooltip="Ranunculaceae" display="http://en.wikipedia.org/wiki/Ranunculaceae"/>
    <hyperlink ref="C573" r:id="rId345" tooltip="Ranunculaceae" display="http://en.wikipedia.org/wiki/Ranunculaceae"/>
    <hyperlink ref="C674" r:id="rId346" tooltip="Ranunculaceae" display="http://en.wikipedia.org/wiki/Ranunculaceae"/>
    <hyperlink ref="C270" r:id="rId347" tooltip="Rhamnaceae" display="http://en.wikipedia.org/wiki/Rhamnaceae"/>
    <hyperlink ref="C271" r:id="rId348" tooltip="Rhamnaceae" display="http://en.wikipedia.org/wiki/Rhamnaceae"/>
    <hyperlink ref="C576" r:id="rId349" tooltip="Rhamnaceae" display="http://en.wikipedia.org/wiki/Rhamnaceae"/>
    <hyperlink ref="C33" r:id="rId350" tooltip="Rosaceae" display="http://en.wikipedia.org/wiki/Rosaceae"/>
    <hyperlink ref="C35" r:id="rId351" tooltip="Rosaceae" display="http://en.wikipedia.org/wiki/Rosaceae"/>
    <hyperlink ref="C108" r:id="rId352" tooltip="Rosaceae" display="http://en.wikipedia.org/wiki/Rosaceae"/>
    <hyperlink ref="C143" r:id="rId353" tooltip="Rosaceae" display="http://en.wikipedia.org/wiki/Rosaceae"/>
    <hyperlink ref="C192" r:id="rId354" tooltip="Rosaceae" display="http://en.wikipedia.org/wiki/Rosaceae"/>
    <hyperlink ref="C209" r:id="rId355" tooltip="Rosaceae" display="http://en.wikipedia.org/wiki/Rosaceae"/>
    <hyperlink ref="C303" r:id="rId356" tooltip="Rosaceae" display="http://en.wikipedia.org/wiki/Rosaceae"/>
    <hyperlink ref="C421" r:id="rId357" tooltip="Rosaceae" display="http://en.wikipedia.org/wiki/Rosaceae"/>
    <hyperlink ref="C558" r:id="rId358" tooltip="Rosaceae" display="http://en.wikipedia.org/wiki/Rosaceae"/>
    <hyperlink ref="C630:C631" r:id="rId359" tooltip="Rosaceae" display="http://en.wikipedia.org/wiki/Rosaceae"/>
    <hyperlink ref="C157" r:id="rId360" tooltip="Rubiaceae" display="http://en.wikipedia.org/wiki/Rubiaceae"/>
    <hyperlink ref="C170" r:id="rId361" tooltip="Rubiaceae" display="http://en.wikipedia.org/wiki/Rubiaceae"/>
    <hyperlink ref="C191" r:id="rId362" tooltip="Rubiaceae" display="http://en.wikipedia.org/wiki/Rubiaceae"/>
    <hyperlink ref="C263" r:id="rId363" tooltip="Rubiaceae" display="http://en.wikipedia.org/wiki/Rubiaceae"/>
    <hyperlink ref="C279:C280" r:id="rId364" tooltip="Rubiaceae" display="http://en.wikipedia.org/wiki/Rubiaceae"/>
    <hyperlink ref="C452" r:id="rId365" tooltip="Rubiaceae" display="http://en.wikipedia.org/wiki/Rubiaceae"/>
    <hyperlink ref="C494:C495" r:id="rId366" tooltip="Rubiaceae" display="http://en.wikipedia.org/wiki/Rubiaceae"/>
    <hyperlink ref="C503:C504" r:id="rId367" tooltip="Rubiaceae" display="http://en.wikipedia.org/wiki/Rubiaceae"/>
    <hyperlink ref="C561" r:id="rId368" tooltip="Rubiaceae" display="http://en.wikipedia.org/wiki/Rubiaceae"/>
    <hyperlink ref="C591" r:id="rId369" tooltip="Rubiaceae" display="http://en.wikipedia.org/wiki/Rubiaceae"/>
    <hyperlink ref="C95" r:id="rId370" tooltip="Rutaceae" display="http://en.wikipedia.org/wiki/Rutaceae"/>
    <hyperlink ref="C131" r:id="rId371" tooltip="Rutaceae" display="http://en.wikipedia.org/wiki/Rutaceae"/>
    <hyperlink ref="C165" r:id="rId372" tooltip="Rutaceae" display="http://en.wikipedia.org/wiki/Rutaceae"/>
    <hyperlink ref="C225:C226" r:id="rId373" tooltip="Rutaceae" display="http://en.wikipedia.org/wiki/Rutaceae"/>
    <hyperlink ref="C261" r:id="rId374" tooltip="Rutaceae" display="http://en.wikipedia.org/wiki/Rutaceae"/>
    <hyperlink ref="C276:C278" r:id="rId375" tooltip="Rutaceae" display="http://en.wikipedia.org/wiki/Rutaceae"/>
    <hyperlink ref="C523" r:id="rId376" tooltip="Rutaceae" display="http://en.wikipedia.org/wiki/Rutaceae"/>
    <hyperlink ref="C533" r:id="rId377" tooltip="Rutaceae" display="http://en.wikipedia.org/wiki/Rutaceae"/>
    <hyperlink ref="C553:C554" r:id="rId378" tooltip="Rutaceae" display="http://en.wikipedia.org/wiki/Rutaceae"/>
    <hyperlink ref="C592:C594" r:id="rId379" tooltip="Rutaceae" display="http://en.wikipedia.org/wiki/Rutaceae"/>
    <hyperlink ref="C699" r:id="rId380" tooltip="Rutaceae" display="http://en.wikipedia.org/wiki/Rutaceae"/>
    <hyperlink ref="C568" r:id="rId381" tooltip="Santalaceae" display="http://en.wikipedia.org/wiki/Santalaceae"/>
    <hyperlink ref="C99" r:id="rId382" tooltip="Sapindaceae" display="http://en.wikipedia.org/wiki/Sapindaceae"/>
    <hyperlink ref="C501:C502" r:id="rId383" tooltip="Sapindaceae" display="http://en.wikipedia.org/wiki/Sapindaceae"/>
    <hyperlink ref="C296" r:id="rId384" tooltip="Scrophulariaceae" display="http://en.wikipedia.org/wiki/Scrophulariaceae"/>
    <hyperlink ref="C436" r:id="rId385" tooltip="Scrophulariaceae" display="http://en.wikipedia.org/wiki/Scrophulariaceae"/>
    <hyperlink ref="C459" r:id="rId386" tooltip="Scrophulariaceae" display="http://en.wikipedia.org/wiki/Scrophulariaceae"/>
    <hyperlink ref="C579" r:id="rId387" tooltip="Scrophulariaceae" display="http://en.wikipedia.org/wiki/Scrophulariaceae"/>
    <hyperlink ref="C109:C111" r:id="rId388" tooltip="Solanaceae" display="http://en.wikipedia.org/wiki/Solanaceae"/>
    <hyperlink ref="C129" r:id="rId389" tooltip="Solanaceae" display="http://en.wikipedia.org/wiki/Solanaceae"/>
    <hyperlink ref="C141:C142" r:id="rId390" tooltip="Solanaceae" display="http://en.wikipedia.org/wiki/Solanaceae"/>
    <hyperlink ref="C220" r:id="rId391" tooltip="Solanaceae" display="http://en.wikipedia.org/wiki/Solanaceae"/>
    <hyperlink ref="C239" r:id="rId392" tooltip="Solanaceae" display="http://en.wikipedia.org/wiki/Solanaceae"/>
    <hyperlink ref="C332" r:id="rId393" tooltip="Solanaceae" display="http://en.wikipedia.org/wiki/Solanaceae"/>
    <hyperlink ref="C405:C407" r:id="rId394" tooltip="Solanaceae" display="http://en.wikipedia.org/wiki/Solanaceae"/>
    <hyperlink ref="C422" r:id="rId395" tooltip="Solanaceae" display="http://en.wikipedia.org/wiki/Solanaceae"/>
    <hyperlink ref="C475:C477" r:id="rId396" tooltip="Solanaceae" display="http://en.wikipedia.org/wiki/Solanaceae"/>
    <hyperlink ref="C515" r:id="rId397" tooltip="Solanaceae" display="http://en.wikipedia.org/wiki/Solanaceae"/>
    <hyperlink ref="C524:C526" r:id="rId398" tooltip="Solanaceae" display="http://en.wikipedia.org/wiki/Solanaceae"/>
    <hyperlink ref="C614" r:id="rId399" tooltip="Solanaceae" display="http://en.wikipedia.org/wiki/Solanaceae"/>
    <hyperlink ref="C617" r:id="rId400" tooltip="Solanaceae" display="http://en.wikipedia.org/wiki/Solanaceae"/>
    <hyperlink ref="C627:C628" r:id="rId401" tooltip="Solanaceae" display="http://en.wikipedia.org/wiki/Solanaceae"/>
    <hyperlink ref="C692:C693" r:id="rId402" tooltip="Solanaceae" display="http://en.wikipedia.org/wiki/Solanaceae"/>
    <hyperlink ref="C171" r:id="rId403" tooltip="Malvaceae" display="http://en.wikipedia.org/wiki/Malvaceae"/>
    <hyperlink ref="C662" r:id="rId404" tooltip="Malvaceae" display="http://en.wikipedia.org/wiki/Malvaceae"/>
    <hyperlink ref="C656" r:id="rId405" tooltip="Taxaceae" display="http://en.wikipedia.org/wiki/Taxaceae"/>
    <hyperlink ref="C125" r:id="rId406" tooltip="Theaceae" display="http://en.wikipedia.org/wiki/Theaceae"/>
    <hyperlink ref="C219" r:id="rId407" tooltip="Thymelaeaceae" display="http://en.wikipedia.org/wiki/Thymelaeaceae"/>
    <hyperlink ref="C235:C237" r:id="rId408" tooltip="Thymelaeaceae" display="http://en.wikipedia.org/wiki/Thymelaeaceae"/>
    <hyperlink ref="C689:C690" r:id="rId409" tooltip="Thymelaeaceae" display="http://en.wikipedia.org/wiki/Thymelaeaceae"/>
    <hyperlink ref="C34" r:id="rId410" tooltip="Apiaceae" display="http://en.wikipedia.org/wiki/Apiaceae"/>
    <hyperlink ref="C49:C51" r:id="rId411" tooltip="Apiaceae" display="http://en.wikipedia.org/wiki/Apiaceae"/>
    <hyperlink ref="C115" r:id="rId412" tooltip="Apiaceae" display="http://en.wikipedia.org/wiki/Apiaceae"/>
    <hyperlink ref="C155" r:id="rId413" tooltip="Apiaceae" display="http://en.wikipedia.org/wiki/Apiaceae"/>
    <hyperlink ref="C176" r:id="rId414" tooltip="Apiaceae" display="http://en.wikipedia.org/wiki/Apiaceae"/>
    <hyperlink ref="C183:C184" r:id="rId415" tooltip="Apiaceae" display="http://en.wikipedia.org/wiki/Apiaceae"/>
    <hyperlink ref="C203" r:id="rId416" tooltip="Apiaceae" display="http://en.wikipedia.org/wiki/Apiaceae"/>
    <hyperlink ref="C247:C248" r:id="rId417" tooltip="Apiaceae" display="http://en.wikipedia.org/wiki/Apiaceae"/>
    <hyperlink ref="C265" r:id="rId418" tooltip="Apiaceae" display="http://en.wikipedia.org/wiki/Apiaceae"/>
    <hyperlink ref="C269" r:id="rId419" tooltip="Apiaceae" display="http://en.wikipedia.org/wiki/Apiaceae"/>
    <hyperlink ref="C318" r:id="rId420" tooltip="Apiaceae" display="http://en.wikipedia.org/wiki/Apiaceae"/>
    <hyperlink ref="C388" r:id="rId421" tooltip="Apiaceae" display="http://en.wikipedia.org/wiki/Apiaceae"/>
    <hyperlink ref="C462" r:id="rId422" tooltip="Apiaceae" display="http://en.wikipedia.org/wiki/Apiaceae"/>
    <hyperlink ref="C487" r:id="rId423" tooltip="Apiaceae" display="http://en.wikipedia.org/wiki/Apiaceae"/>
    <hyperlink ref="C489" r:id="rId424" tooltip="Apiaceae" display="http://en.wikipedia.org/wiki/Apiaceae"/>
    <hyperlink ref="C501" r:id="rId425" tooltip="Apiaceae" display="http://en.wikipedia.org/wiki/Apiaceae"/>
    <hyperlink ref="C512:C513" r:id="rId426" tooltip="Apiaceae" display="http://en.wikipedia.org/wiki/Apiaceae"/>
    <hyperlink ref="C516" r:id="rId427" tooltip="Apiaceae" display="http://en.wikipedia.org/wiki/Apiaceae"/>
    <hyperlink ref="C534:C535" r:id="rId428" tooltip="Apiaceae" display="http://en.wikipedia.org/wiki/Apiaceae"/>
    <hyperlink ref="C603" r:id="rId429" tooltip="Apiaceae" display="http://en.wikipedia.org/wiki/Apiaceae"/>
    <hyperlink ref="C658:C660" r:id="rId430" tooltip="Apiaceae" display="http://en.wikipedia.org/wiki/Apiaceae"/>
    <hyperlink ref="C464:C465" r:id="rId431" tooltip="Valerianaceae" display="http://en.wikipedia.org/wiki/Valerianaceae"/>
    <hyperlink ref="C372" r:id="rId432" tooltip="Verbenaceae" display="http://en.wikipedia.org/wiki/Verbenaceae"/>
    <hyperlink ref="C113" r:id="rId433" tooltip="Zygophyllaceae" display="http://en.wikipedia.org/wiki/Zygophyllaceae"/>
    <hyperlink ref="C373" r:id="rId434" tooltip="Zygophyllaceae" display="http://en.wikipedia.org/wiki/Zygophyllaceae"/>
    <hyperlink ref="C506:C507" r:id="rId435" tooltip="Zygophyllaceae" display="http://en.wikipedia.org/wiki/Zygophyllaceae"/>
    <hyperlink ref="C667" r:id="rId436" tooltip="Zygophyllaceae" display="http://en.wikipedia.org/wiki/Zygophyllaceae"/>
    <hyperlink ref="C448" r:id="rId437" tooltip="Aizoaceae" display="http://en.wikipedia.org/wiki/Aizoaceae"/>
    <hyperlink ref="C449" r:id="rId438" tooltip="Aizoaceae" display="http://en.wikipedia.org/wiki/Aizoaceae"/>
    <hyperlink ref="C29" r:id="rId439" tooltip="Amaranthaceae" display="http://en.wikipedia.org/wiki/Amaranthaceae"/>
    <hyperlink ref="C30" r:id="rId440" tooltip="Amaranthaceae" display="http://en.wikipedia.org/wiki/Amaranthaceae"/>
    <hyperlink ref="C342" r:id="rId441" tooltip="Aquifoliaceae" display="http://en.wikipedia.org/wiki/Aquifoliaceae"/>
    <hyperlink ref="C342:C343" r:id="rId442" tooltip="Aquifoliaceae" display="http://en.wikipedia.org/wiki/Aquifoliaceae"/>
    <hyperlink ref="C307" r:id="rId443" tooltip="Araliaceae" display="http://en.wikipedia.org/wiki/Araliaceae"/>
    <hyperlink ref="C308" r:id="rId444" tooltip="Araliaceae" display="http://en.wikipedia.org/wiki/Araliaceae"/>
    <hyperlink ref="C63" r:id="rId445" tooltip="Arecaceae" display="http://en.wikipedia.org/wiki/Arecaceae"/>
    <hyperlink ref="C70" r:id="rId446" tooltip="Aristolochiaceae" display="http://en.wikipedia.org/wiki/Aristolochiaceae"/>
    <hyperlink ref="C104" r:id="rId447" tooltip="Aristolochiaceae" display="http://en.wikipedia.org/wiki/Aristolochiaceae"/>
    <hyperlink ref="C102" r:id="rId448" tooltip="Burseraceae" display="http://en.wikipedia.org/wiki/Burseraceae"/>
    <hyperlink ref="C126" r:id="rId449" tooltip="Burseraceae" display="http://en.wikipedia.org/wiki/Burseraceae"/>
    <hyperlink ref="C114" r:id="rId450" tooltip="Buxaceae" display="http://en.wikipedia.org/wiki/Buxaceae"/>
    <hyperlink ref="C122" r:id="rId451" tooltip="Calycanthaceae" display="http://en.wikipedia.org/wiki/Calycanthaceae"/>
    <hyperlink ref="C128" r:id="rId452" tooltip="Capparaceae" display="http://en.wikipedia.org/wiki/Capparaceae"/>
    <hyperlink ref="C400" r:id="rId453" tooltip="Caprifoliaceae" display="http://en.wikipedia.org/wiki/Caprifoliaceae"/>
    <hyperlink ref="C401" r:id="rId454" tooltip="Caprifoliaceae" display="http://en.wikipedia.org/wiki/Caprifoliaceae"/>
    <hyperlink ref="C597:C600" r:id="rId455" tooltip="Caprifoliaceae" display="http://en.wikipedia.org/wiki/Caprifoliaceae"/>
    <hyperlink ref="C646" r:id="rId456" tooltip="Caprifoliaceae" display="http://en.wikipedia.org/wiki/Caprifoliaceae"/>
    <hyperlink ref="C36" r:id="rId457" tooltip="Chenopodioideae" display="http://en.wikipedia.org/wiki/Chenopodioideae"/>
    <hyperlink ref="C96" r:id="rId458" tooltip="Chenopodioideae" display="http://en.wikipedia.org/wiki/Chenopodioideae"/>
    <hyperlink ref="C149:C150" r:id="rId459" tooltip="Chenopodioideae" display="http://en.wikipedia.org/wiki/Chenopodioideae"/>
    <hyperlink ref="C174" r:id="rId460" tooltip="Combretaceae" display="http://en.wikipedia.org/wiki/Combretaceae"/>
    <hyperlink ref="C175" r:id="rId461" tooltip="Combretaceae" display="http://en.wikipedia.org/wiki/Combretaceae"/>
    <hyperlink ref="C565:C566" r:id="rId462" tooltip="Combretaceae" display="http://en.wikipedia.org/wiki/Combretaceae"/>
    <hyperlink ref="C664" r:id="rId463" tooltip="Combretaceae" display="http://en.wikipedia.org/wiki/Combretaceae"/>
    <hyperlink ref="C66" r:id="rId464" tooltip="Convolvulaceae" display="http://en.wikipedia.org/wiki/Convolvulaceae"/>
    <hyperlink ref="C67" r:id="rId465" tooltip="Convolvulaceae" display="http://en.wikipedia.org/wiki/Convolvulaceae"/>
    <hyperlink ref="C123:C124" r:id="rId466" tooltip="Convolvulaceae" display="http://en.wikipedia.org/wiki/Convolvulaceae"/>
    <hyperlink ref="C179" r:id="rId467" tooltip="Convolvulaceae" display="http://en.wikipedia.org/wiki/Convolvulaceae"/>
    <hyperlink ref="C225" r:id="rId468" tooltip="Convolvulaceae" display="http://en.wikipedia.org/wiki/Convolvulaceae"/>
    <hyperlink ref="C350:C355" r:id="rId469" tooltip="Convolvulaceae" display="http://en.wikipedia.org/wiki/Convolvulaceae"/>
    <hyperlink ref="C488" r:id="rId470" tooltip="Convolvulaceae" display="http://en.wikipedia.org/wiki/Convolvulaceae"/>
    <hyperlink ref="C585" r:id="rId471" tooltip="Convolvulaceae" display="http://en.wikipedia.org/wiki/Convolvulaceae"/>
    <hyperlink ref="C676" r:id="rId472" tooltip="Convolvulaceae" display="http://en.wikipedia.org/wiki/Convolvulaceae"/>
    <hyperlink ref="C186" r:id="rId473" tooltip="Coriaria" display="http://en.wikipedia.org/wiki/Coriaria"/>
    <hyperlink ref="C93" r:id="rId474" tooltip="Cornaceae" display="http://en.wikipedia.org/wiki/Cornaceae"/>
    <hyperlink ref="C207" r:id="rId475" tooltip="Cycadaceae" display="http://en.wikipedia.org/wiki/Cycadaceae"/>
    <hyperlink ref="C231" r:id="rId476" tooltip="Cycadaceae" display="http://en.wikipedia.org/wiki/Cycadaceae"/>
    <hyperlink ref="C413" r:id="rId477" tooltip="Cycadaceae" display="http://en.wikipedia.org/wiki/Cycadaceae"/>
    <hyperlink ref="C232" r:id="rId478" tooltip="Dioscoreaceae" display="http://en.wikipedia.org/wiki/Dioscoreaceae"/>
    <hyperlink ref="C233" r:id="rId479" tooltip="Dioscoreaceae" display="http://en.wikipedia.org/wiki/Dioscoreaceae"/>
    <hyperlink ref="C652" r:id="rId480" tooltip="Dioscoreaceae" display="http://en.wikipedia.org/wiki/Dioscoreaceae"/>
    <hyperlink ref="C244" r:id="rId481"/>
    <hyperlink ref="C253" r:id="rId482" tooltip="Erythroxylaceae" display="http://en.wikipedia.org/wiki/Erythroxylaceae"/>
    <hyperlink ref="C97" r:id="rId483" tooltip="Iridaceae" display="http://en.wikipedia.org/wiki/Iridaceae"/>
    <hyperlink ref="C195" r:id="rId484" tooltip="Iridaceae" display="http://en.wikipedia.org/wiki/Iridaceae"/>
    <hyperlink ref="C357" r:id="rId485" tooltip="Iridaceae" display="http://en.wikipedia.org/wiki/Iridaceae"/>
    <hyperlink ref="C626" r:id="rId486" tooltip="Iridaceae" display="http://en.wikipedia.org/wiki/Iridaceae"/>
    <hyperlink ref="C363" r:id="rId487" tooltip="Juglandaceae" display="http://en.wikipedia.org/wiki/Juglandaceae"/>
    <hyperlink ref="C393" r:id="rId488" tooltip="Linaceae" display="http://en.wikipedia.org/wiki/Linaceae"/>
    <hyperlink ref="C137" r:id="rId489" tooltip="Meliaceae" display="http://en.wikipedia.org/wiki/Meliaceae"/>
    <hyperlink ref="C138" r:id="rId490" tooltip="Meliaceae" display="http://en.wikipedia.org/wiki/Meliaceae"/>
    <hyperlink ref="C297:C298" r:id="rId491" tooltip="Meliaceae" display="http://en.wikipedia.org/wiki/Meliaceae"/>
    <hyperlink ref="C368" r:id="rId492" tooltip="Meliaceae" display="http://en.wikipedia.org/wiki/Meliaceae"/>
    <hyperlink ref="C437" r:id="rId493" tooltip="Meliaceae" display="http://en.wikipedia.org/wiki/Meliaceae"/>
    <hyperlink ref="C468" r:id="rId494" tooltip="Meliaceae" display="http://en.wikipedia.org/wiki/Meliaceae"/>
    <hyperlink ref="C645" r:id="rId495" tooltip="Meliaceae" display="http://en.wikipedia.org/wiki/Meliaceae"/>
    <hyperlink ref="C444:C445" r:id="rId496" tooltip="Menyanthaceae" display="http://en.wikipedia.org/wiki/Menyanthaceae"/>
    <hyperlink ref="C460" r:id="rId497" tooltip="Myristicaceae" display="http://en.wikipedia.org/wiki/Myristicaceae"/>
    <hyperlink ref="C22" r:id="rId498" tooltip="Fabaceae" display="http://en.wikipedia.org/wiki/Fabaceae"/>
    <hyperlink ref="C39" r:id="rId499" tooltip="Fabaceae" display="http://en.wikipedia.org/wiki/Fabaceae"/>
    <hyperlink ref="C42" r:id="rId500" tooltip="Fabaceae" display="http://en.wikipedia.org/wiki/Fabaceae"/>
    <hyperlink ref="C45:C46" r:id="rId501" tooltip="Fabaceae" display="http://en.wikipedia.org/wiki/Fabaceae"/>
    <hyperlink ref="C61" r:id="rId502" tooltip="Fabaceae" display="http://en.wikipedia.org/wiki/Fabaceae"/>
    <hyperlink ref="C86:C88" r:id="rId503" tooltip="Fabaceae" display="http://en.wikipedia.org/wiki/Fabaceae"/>
    <hyperlink ref="C132:C133" r:id="rId504" tooltip="Fabaceae" display="http://en.wikipedia.org/wiki/Fabaceae"/>
    <hyperlink ref="C180" r:id="rId505" tooltip="Fabaceae" display="http://en.wikipedia.org/wiki/Fabaceae"/>
    <hyperlink ref="C186:C187" r:id="rId506" tooltip="Fabaceae" display="http://en.wikipedia.org/wiki/Fabaceae"/>
    <hyperlink ref="C193" r:id="rId507" tooltip="Fabaceae" display="http://en.wikipedia.org/wiki/Fabaceae"/>
    <hyperlink ref="C196" r:id="rId508" tooltip="Fabaceae" display="http://en.wikipedia.org/wiki/Fabaceae"/>
    <hyperlink ref="C213:C214" r:id="rId509" tooltip="Fabaceae" display="http://en.wikipedia.org/wiki/Fabaceae"/>
    <hyperlink ref="C222" r:id="rId510" tooltip="Fabaceae" display="http://en.wikipedia.org/wiki/Fabaceae"/>
    <hyperlink ref="C235" r:id="rId511" tooltip="Fabaceae" display="http://en.wikipedia.org/wiki/Fabaceae"/>
    <hyperlink ref="C250:C251" r:id="rId512" tooltip="Fabaceae" display="http://en.wikipedia.org/wiki/Fabaceae"/>
    <hyperlink ref="C274:C275" r:id="rId513" tooltip="Fabaceae" display="http://en.wikipedia.org/wiki/Fabaceae"/>
    <hyperlink ref="C288" r:id="rId514" tooltip="Fabaceae" display="http://en.wikipedia.org/wiki/Fabaceae"/>
    <hyperlink ref="C291:C293" r:id="rId515" tooltip="Fabaceae" display="http://en.wikipedia.org/wiki/Fabaceae"/>
    <hyperlink ref="C297" r:id="rId516" tooltip="Fabaceae" display="http://en.wikipedia.org/wiki/Fabaceae"/>
    <hyperlink ref="C346:C348" r:id="rId517" tooltip="Fabaceae" display="http://en.wikipedia.org/wiki/Fabaceae"/>
    <hyperlink ref="C369" r:id="rId518" tooltip="Fabaceae" display="http://en.wikipedia.org/wiki/Fabaceae"/>
    <hyperlink ref="C374" r:id="rId519" tooltip="Fabaceae" display="http://en.wikipedia.org/wiki/Fabaceae"/>
    <hyperlink ref="C384" r:id="rId520" tooltip="Fabaceae" display="http://en.wikipedia.org/wiki/Fabaceae"/>
    <hyperlink ref="C399" r:id="rId521" tooltip="Fabaceae" display="http://en.wikipedia.org/wiki/Fabaceae"/>
    <hyperlink ref="C402:C404" r:id="rId522" tooltip="Fabaceae" display="http://en.wikipedia.org/wiki/Fabaceae"/>
    <hyperlink ref="C427:C431" r:id="rId523" tooltip="Fabaceae" display="http://en.wikipedia.org/wiki/Fabaceae"/>
    <hyperlink ref="C438" r:id="rId524" tooltip="Fabaceae" display="http://en.wikipedia.org/wiki/Fabaceae"/>
    <hyperlink ref="C451" r:id="rId525" tooltip="Fabaceae" display="http://en.wikipedia.org/wiki/Fabaceae"/>
    <hyperlink ref="C456:C457" r:id="rId526" tooltip="Fabaceae" display="http://en.wikipedia.org/wiki/Fabaceae"/>
    <hyperlink ref="C494" r:id="rId527" tooltip="Fabaceae" display="http://en.wikipedia.org/wiki/Fabaceae"/>
    <hyperlink ref="C519:C521" r:id="rId528" tooltip="Fabaceae" display="http://en.wikipedia.org/wiki/Fabaceae"/>
    <hyperlink ref="C528" r:id="rId529" tooltip="Fabaceae" display="http://en.wikipedia.org/wiki/Fabaceae"/>
    <hyperlink ref="C542:C544" r:id="rId530" tooltip="Fabaceae" display="http://en.wikipedia.org/wiki/Fabaceae"/>
    <hyperlink ref="C560" r:id="rId531" tooltip="Fabaceae" display="http://en.wikipedia.org/wiki/Fabaceae"/>
    <hyperlink ref="C583" r:id="rId532" tooltip="Fabaceae" display="http://en.wikipedia.org/wiki/Fabaceae"/>
    <hyperlink ref="C587" r:id="rId533" tooltip="Fabaceae" display="http://en.wikipedia.org/wiki/Fabaceae"/>
    <hyperlink ref="C606" r:id="rId534" tooltip="Fabaceae" display="http://en.wikipedia.org/wiki/Fabaceae"/>
    <hyperlink ref="C620:C621" r:id="rId535" tooltip="Fabaceae" display="http://en.wikipedia.org/wiki/Fabaceae"/>
    <hyperlink ref="C630" r:id="rId536" tooltip="Fabaceae" display="http://en.wikipedia.org/wiki/Fabaceae"/>
    <hyperlink ref="C633" r:id="rId537" tooltip="Fabaceae" display="http://en.wikipedia.org/wiki/Fabaceae"/>
    <hyperlink ref="C644" r:id="rId538" tooltip="Fabaceae" display="http://en.wikipedia.org/wiki/Fabaceae"/>
    <hyperlink ref="C657" r:id="rId539" tooltip="Fabaceae" display="http://en.wikipedia.org/wiki/Fabaceae"/>
    <hyperlink ref="C670:C672" r:id="rId540" tooltip="Fabaceae" display="http://en.wikipedia.org/wiki/Fabaceae"/>
    <hyperlink ref="C681" r:id="rId541" tooltip="Fabaceae" display="http://en.wikipedia.org/wiki/Fabaceae"/>
    <hyperlink ref="C692" r:id="rId542" tooltip="Fabaceae" display="http://en.wikipedia.org/wiki/Fabaceae"/>
    <hyperlink ref="C182" r:id="rId543" tooltip="Malvaceae" display="http://en.wikipedia.org/wiki/Malvaceae"/>
    <hyperlink ref="C183" r:id="rId544" tooltip="Malvaceae" display="http://en.wikipedia.org/wiki/Malvaceae"/>
    <hyperlink ref="F50" r:id="rId545"/>
    <hyperlink ref="F57" r:id="rId546"/>
    <hyperlink ref="F115" r:id="rId547"/>
    <hyperlink ref="F165" r:id="rId548"/>
    <hyperlink ref="F184" r:id="rId549"/>
    <hyperlink ref="F227" r:id="rId550"/>
    <hyperlink ref="F238" r:id="rId551"/>
    <hyperlink ref="F248" r:id="rId552"/>
    <hyperlink ref="F266" r:id="rId553"/>
    <hyperlink ref="F318" r:id="rId554"/>
    <hyperlink ref="F388" r:id="rId555"/>
    <hyperlink ref="F425" r:id="rId556"/>
    <hyperlink ref="F489" r:id="rId557"/>
    <hyperlink ref="F501" r:id="rId558"/>
    <hyperlink ref="F513" r:id="rId559"/>
    <hyperlink ref="F516" r:id="rId560"/>
    <hyperlink ref="F535" r:id="rId561"/>
    <hyperlink ref="F560" r:id="rId562"/>
    <hyperlink ref="F594" r:id="rId563"/>
    <hyperlink ref="F699" r:id="rId564"/>
    <hyperlink ref="F4" r:id="rId565"/>
    <hyperlink ref="F11" r:id="rId566"/>
    <hyperlink ref="F13" r:id="rId567"/>
    <hyperlink ref="F56" r:id="rId568"/>
    <hyperlink ref="F59" r:id="rId569"/>
    <hyperlink ref="F82" r:id="rId570"/>
    <hyperlink ref="F120" r:id="rId571"/>
    <hyperlink ref="F147" r:id="rId572"/>
    <hyperlink ref="F178" r:id="rId573"/>
    <hyperlink ref="F183" r:id="rId574"/>
    <hyperlink ref="F201" r:id="rId575"/>
    <hyperlink ref="F230" r:id="rId576"/>
    <hyperlink ref="F250" r:id="rId577"/>
    <hyperlink ref="F257" r:id="rId578"/>
    <hyperlink ref="F475" r:id="rId579"/>
    <hyperlink ref="F492" r:id="rId580"/>
    <hyperlink ref="F642" r:id="rId581"/>
    <hyperlink ref="F663" r:id="rId582"/>
    <hyperlink ref="F684" r:id="rId583"/>
    <hyperlink ref="F697" r:id="rId584"/>
    <hyperlink ref="F55" r:id="rId585"/>
    <hyperlink ref="F73" r:id="rId586"/>
    <hyperlink ref="F160" r:id="rId587"/>
    <hyperlink ref="F188" r:id="rId588"/>
    <hyperlink ref="F193" r:id="rId589"/>
    <hyperlink ref="F225" r:id="rId590"/>
    <hyperlink ref="F235" r:id="rId591"/>
    <hyperlink ref="F280" r:id="rId592"/>
    <hyperlink ref="F410" r:id="rId593"/>
    <hyperlink ref="F426" r:id="rId594"/>
    <hyperlink ref="F432" r:id="rId595"/>
    <hyperlink ref="F439" r:id="rId596"/>
    <hyperlink ref="F442" r:id="rId597"/>
    <hyperlink ref="F555" r:id="rId598"/>
    <hyperlink ref="F690" r:id="rId599"/>
    <hyperlink ref="F12" r:id="rId600" display="alkaloids, pyrrolizidine "/>
    <hyperlink ref="F16" r:id="rId601"/>
    <hyperlink ref="F36" r:id="rId602"/>
    <hyperlink ref="F477" r:id="rId603"/>
    <hyperlink ref="F538" r:id="rId604"/>
    <hyperlink ref="F566" r:id="rId605"/>
    <hyperlink ref="F174" r:id="rId606"/>
    <hyperlink ref="F381" r:id="rId607"/>
    <hyperlink ref="F429" r:id="rId608"/>
    <hyperlink ref="F527" r:id="rId609"/>
    <hyperlink ref="F92" r:id="rId610"/>
    <hyperlink ref="F109" r:id="rId611"/>
    <hyperlink ref="F220" r:id="rId612"/>
    <hyperlink ref="F239" r:id="rId613"/>
    <hyperlink ref="F253" r:id="rId614"/>
    <hyperlink ref="F332" r:id="rId615"/>
    <hyperlink ref="F406" r:id="rId616"/>
    <hyperlink ref="F422" r:id="rId617"/>
    <hyperlink ref="F476" r:id="rId618"/>
    <hyperlink ref="F526" r:id="rId619"/>
    <hyperlink ref="F614" r:id="rId620"/>
    <hyperlink ref="F617" r:id="rId621"/>
    <hyperlink ref="F63" r:id="rId622"/>
    <hyperlink ref="F176" r:id="rId623"/>
    <hyperlink ref="F215" r:id="rId624"/>
    <hyperlink ref="F245" r:id="rId625"/>
    <hyperlink ref="F397" r:id="rId626"/>
    <hyperlink ref="F694" r:id="rId627"/>
    <hyperlink ref="F232" r:id="rId628"/>
    <hyperlink ref="F400" r:id="rId629"/>
    <hyperlink ref="F31" r:id="rId630"/>
    <hyperlink ref="F46" r:id="rId631"/>
    <hyperlink ref="F53" r:id="rId632"/>
    <hyperlink ref="F64" r:id="rId633"/>
    <hyperlink ref="F98" r:id="rId634"/>
    <hyperlink ref="F104" r:id="rId635"/>
    <hyperlink ref="F140" r:id="rId636"/>
    <hyperlink ref="F162" r:id="rId637"/>
    <hyperlink ref="F167" r:id="rId638"/>
    <hyperlink ref="F181" r:id="rId639"/>
    <hyperlink ref="F189" r:id="rId640"/>
    <hyperlink ref="F194" r:id="rId641"/>
    <hyperlink ref="F198" r:id="rId642"/>
    <hyperlink ref="F224" r:id="rId643"/>
    <hyperlink ref="F254" r:id="rId644"/>
    <hyperlink ref="F272:F273" r:id="rId645" display="alkaloids, isoquinoline"/>
    <hyperlink ref="F330" r:id="rId646"/>
    <hyperlink ref="F359" r:id="rId647"/>
    <hyperlink ref="F386" r:id="rId648"/>
    <hyperlink ref="F411" r:id="rId649"/>
    <hyperlink ref="F416" r:id="rId650"/>
    <hyperlink ref="F418" r:id="rId651"/>
    <hyperlink ref="F427" r:id="rId652"/>
    <hyperlink ref="F440" r:id="rId653"/>
    <hyperlink ref="F464" r:id="rId654"/>
    <hyperlink ref="F471" r:id="rId655"/>
    <hyperlink ref="F480" r:id="rId656"/>
    <hyperlink ref="F497" r:id="rId657"/>
    <hyperlink ref="F518" r:id="rId658"/>
    <hyperlink ref="F523" r:id="rId659"/>
    <hyperlink ref="F583" r:id="rId660"/>
    <hyperlink ref="F609" r:id="rId661"/>
    <hyperlink ref="F634" r:id="rId662"/>
    <hyperlink ref="F636" r:id="rId663"/>
    <hyperlink ref="F639" r:id="rId664"/>
    <hyperlink ref="F685" r:id="rId665"/>
    <hyperlink ref="F365" r:id="rId666"/>
    <hyperlink ref="F508" r:id="rId667"/>
    <hyperlink ref="F131" r:id="rId668"/>
    <hyperlink ref="F157" r:id="rId669"/>
    <hyperlink ref="F277" r:id="rId670"/>
    <hyperlink ref="F358" r:id="rId671"/>
    <hyperlink ref="F593" r:id="rId672"/>
    <hyperlink ref="F624" r:id="rId673"/>
    <hyperlink ref="F21" r:id="rId674"/>
    <hyperlink ref="F28" r:id="rId675"/>
    <hyperlink ref="F80" r:id="rId676"/>
    <hyperlink ref="F85" r:id="rId677"/>
    <hyperlink ref="F94" r:id="rId678"/>
    <hyperlink ref="F135" r:id="rId679"/>
    <hyperlink ref="F191" r:id="rId680"/>
    <hyperlink ref="F261" r:id="rId681"/>
    <hyperlink ref="F285:F286" r:id="rId682" display="alkaloids, indole"/>
    <hyperlink ref="F351" r:id="rId683"/>
    <hyperlink ref="F356" r:id="rId684"/>
    <hyperlink ref="F449" r:id="rId685"/>
    <hyperlink ref="F457" r:id="rId686"/>
    <hyperlink ref="F483" r:id="rId687"/>
    <hyperlink ref="F504" r:id="rId688"/>
    <hyperlink ref="F507" r:id="rId689"/>
    <hyperlink ref="F528" r:id="rId690"/>
    <hyperlink ref="F569" r:id="rId691"/>
    <hyperlink ref="F577" r:id="rId692"/>
    <hyperlink ref="F585" r:id="rId693"/>
    <hyperlink ref="F643" r:id="rId694"/>
    <hyperlink ref="F650" r:id="rId695"/>
    <hyperlink ref="F676" r:id="rId696"/>
    <hyperlink ref="F683" r:id="rId697"/>
    <hyperlink ref="F688" r:id="rId698"/>
    <hyperlink ref="F383" r:id="rId699"/>
    <hyperlink ref="F533" r:id="rId700"/>
    <hyperlink ref="F125" r:id="rId701"/>
    <hyperlink ref="F169:F170" r:id="rId702" display="alkaloids, purine"/>
    <hyperlink ref="F344" r:id="rId703"/>
    <hyperlink ref="F502" r:id="rId704"/>
    <hyperlink ref="F662" r:id="rId705"/>
    <hyperlink ref="F172" r:id="rId706"/>
    <hyperlink ref="F291" r:id="rId707"/>
    <hyperlink ref="C58" r:id="rId708" tooltip="Apiaceae" display="http://en.wikipedia.org/wiki/Apiaceae"/>
    <hyperlink ref="F58" r:id="rId709"/>
    <hyperlink ref="C319" r:id="rId710" tooltip="Apiaceae" display="http://en.wikipedia.org/wiki/Apiaceae"/>
    <hyperlink ref="F319" r:id="rId711"/>
    <hyperlink ref="F24" r:id="rId712" display="alkaloids, pyrrolizidine "/>
    <hyperlink ref="F44" r:id="rId713" display="alkaloids, pyrrolizidine "/>
    <hyperlink ref="F101" r:id="rId714" display="alkaloids, pyrrolizidine "/>
    <hyperlink ref="F103" r:id="rId715" display="alkaloids, pyrrolizidine "/>
    <hyperlink ref="F158" r:id="rId716" display="alkaloids, pyrrolizidine "/>
    <hyperlink ref="F196" r:id="rId717" display="alkaloids, pyrrolizidine "/>
    <hyperlink ref="F211" r:id="rId718" display="alkaloids, pyrrolizidine "/>
    <hyperlink ref="F241" r:id="rId719" display="alkaloids, pyrrolizidine "/>
    <hyperlink ref="F247" r:id="rId720" display="alkaloids, pyrrolizidine "/>
    <hyperlink ref="F258" r:id="rId721" display="alkaloids, pyrrolizidine "/>
    <hyperlink ref="F313" r:id="rId722" display="alkaloids, pyrrolizidine "/>
    <hyperlink ref="F353" r:id="rId723" display="alkaloids, pyrrolizidine "/>
    <hyperlink ref="F385" r:id="rId724" display="alkaloids, pyrrolizidine "/>
    <hyperlink ref="F389" r:id="rId725" display="alkaloids, pyrrolizidine "/>
    <hyperlink ref="F395" r:id="rId726" display="alkaloids, pyrrolizidine "/>
    <hyperlink ref="F398" r:id="rId727" display="alkaloids, pyrrolizidine "/>
    <hyperlink ref="F512" r:id="rId728" display="alkaloids, pyrrolizidine "/>
    <hyperlink ref="F563" r:id="rId729" display="alkaloids, pyrrolizidine "/>
    <hyperlink ref="F620" r:id="rId730" display="alkaloids, pyrrolizidine "/>
    <hyperlink ref="F647" r:id="rId731" display="alkaloids, pyrrolizidine "/>
    <hyperlink ref="F669" r:id="rId732" display="alkaloids, pyrrolizidine "/>
    <hyperlink ref="F677" r:id="rId733" display="alkaloids, pyrrolizidine "/>
    <hyperlink ref="E107" r:id="rId734"/>
    <hyperlink ref="C154" r:id="rId735" tooltip="Asteraceae" display="http://en.wikipedia.org/wiki/Asteraceae"/>
    <hyperlink ref="C540" r:id="rId736" tooltip="Piperaceae" display="http://en.wikipedia.org/wiki/Piperaceae"/>
    <hyperlink ref="C8" r:id="rId737" tooltip="Araceae" display="http://en.wikipedia.org/wiki/Araceae"/>
    <hyperlink ref="C161" r:id="rId738" tooltip="Lauraceae" display="http://en.wikipedia.org/wiki/Lauraceae"/>
    <hyperlink ref="F161" r:id="rId739"/>
    <hyperlink ref="C77" r:id="rId740" tooltip="Asteraceae" display="http://en.wikipedia.org/wiki/Asteraceae"/>
    <hyperlink ref="C485" r:id="rId741" tooltip="Lamiaceae" display="http://en.wikipedia.org/wiki/Lamiaceae"/>
    <hyperlink ref="C339" r:id="rId742" tooltip="Lamiaceae" display="http://en.wikipedia.org/wiki/Lamiaceae"/>
    <hyperlink ref="C443" r:id="rId743" tooltip="Menyanthaceae" display="http://en.wikipedia.org/wiki/Menyanthaceae"/>
    <hyperlink ref="C461" r:id="rId744" tooltip="Myristicaceae" display="http://en.wikipedia.org/wiki/Myristicaceae"/>
    <hyperlink ref="C347" r:id="rId745" tooltip="Fabaceae" display="http://en.wikipedia.org/wiki/Fabaceae"/>
    <hyperlink ref="C570" r:id="rId746" tooltip="Simaroubaceae" display="http://en.wikipedia.org/wiki/Simaroubaceae"/>
    <hyperlink ref="C9" r:id="rId747" tooltip="Araceae" display="http://en.wikipedia.org/wiki/Araceae"/>
    <hyperlink ref="C26" r:id="rId748" tooltip="Asphodelaceae" display="http://en.wikipedia.org/wiki/Asphodelaceae"/>
    <hyperlink ref="C236" r:id="rId749" tooltip="Fabaceae" display="http://en.wikipedia.org/wiki/Fabaceae"/>
    <hyperlink ref="F236" r:id="rId750"/>
    <hyperlink ref="C543" r:id="rId751" tooltip="Fabaceae" display="http://en.wikipedia.org/wiki/Fabaceae"/>
    <hyperlink ref="C659" r:id="rId752" tooltip="Apiaceae" display="http://en.wikipedia.org/wiki/Apiaceae"/>
    <hyperlink ref="C599" r:id="rId753" tooltip="Caprifoliaceae" display="http://en.wikipedia.org/wiki/Caprifoliaceae"/>
    <hyperlink ref="C32" r:id="rId754" tooltip="Asteraceae" display="http://en.wikipedia.org/wiki/Asteraceae"/>
    <hyperlink ref="C264" r:id="rId755"/>
  </hyperlinks>
  <pageMargins left="0.75" right="0.75" top="1" bottom="1" header="0.5" footer="0.5"/>
  <pageSetup paperSize="9" scale="90" orientation="landscape" horizontalDpi="0" verticalDpi="0"/>
  <headerFooter alignWithMargins="0"/>
  <legacyDrawing r:id="rId7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47"/>
  <sheetViews>
    <sheetView windowProtection="1" topLeftCell="A694" workbookViewId="0">
      <pane xSplit="11" ySplit="20" topLeftCell="L714" activePane="bottomRight" state="frozen"/>
      <selection activeCell="A703" sqref="A703"/>
      <selection pane="topRight" activeCell="A703" sqref="A703"/>
      <selection pane="bottomLeft" activeCell="A703" sqref="A703"/>
      <selection pane="bottomRight" activeCell="A703" sqref="A703"/>
    </sheetView>
  </sheetViews>
  <sheetFormatPr defaultRowHeight="12.75" x14ac:dyDescent="0.2"/>
  <cols>
    <col min="1" max="1" width="33.85546875" bestFit="1" customWidth="1"/>
    <col min="2" max="2" width="20" customWidth="1"/>
    <col min="3" max="3" width="6.28515625" customWidth="1"/>
    <col min="4" max="4" width="4.85546875" customWidth="1"/>
    <col min="5" max="5" width="4.42578125" customWidth="1"/>
    <col min="6" max="6" width="5.7109375" customWidth="1"/>
    <col min="7" max="7" width="6.140625" customWidth="1"/>
    <col min="8" max="8" width="4.5703125" customWidth="1"/>
    <col min="9" max="9" width="4.85546875" customWidth="1"/>
    <col min="10" max="10" width="4.5703125" customWidth="1"/>
    <col min="11" max="11" width="5.42578125" style="8" customWidth="1"/>
    <col min="12" max="12" width="6.28515625" customWidth="1"/>
    <col min="13" max="13" width="33.85546875" bestFit="1" customWidth="1"/>
  </cols>
  <sheetData>
    <row r="1" spans="1:11" s="1" customFormat="1" x14ac:dyDescent="0.2">
      <c r="A1" s="1" t="s">
        <v>1698</v>
      </c>
      <c r="B1" s="1" t="s">
        <v>331</v>
      </c>
      <c r="C1" s="1" t="s">
        <v>1715</v>
      </c>
      <c r="K1" s="11"/>
    </row>
    <row r="2" spans="1:11" x14ac:dyDescent="0.2">
      <c r="A2" t="s">
        <v>432</v>
      </c>
      <c r="B2" t="s">
        <v>484</v>
      </c>
      <c r="C2">
        <f>ROW(A2)</f>
        <v>2</v>
      </c>
      <c r="D2" s="2"/>
      <c r="J2" s="7"/>
      <c r="K2" s="9"/>
    </row>
    <row r="3" spans="1:11" x14ac:dyDescent="0.2">
      <c r="A3" t="s">
        <v>454</v>
      </c>
      <c r="B3" t="s">
        <v>452</v>
      </c>
      <c r="C3">
        <f t="shared" ref="C3:C66" si="0">ROW(A3)</f>
        <v>3</v>
      </c>
      <c r="D3" s="2"/>
      <c r="J3" s="7"/>
      <c r="K3" s="9"/>
    </row>
    <row r="4" spans="1:11" x14ac:dyDescent="0.2">
      <c r="A4" t="s">
        <v>85</v>
      </c>
      <c r="B4" t="s">
        <v>899</v>
      </c>
      <c r="C4">
        <f t="shared" si="0"/>
        <v>4</v>
      </c>
      <c r="D4" s="2"/>
      <c r="J4" s="7"/>
      <c r="K4" s="9"/>
    </row>
    <row r="5" spans="1:11" x14ac:dyDescent="0.2">
      <c r="A5" t="s">
        <v>798</v>
      </c>
      <c r="B5" t="s">
        <v>797</v>
      </c>
      <c r="C5">
        <f t="shared" si="0"/>
        <v>5</v>
      </c>
      <c r="D5" s="2"/>
      <c r="J5" s="7"/>
      <c r="K5" s="9"/>
    </row>
    <row r="6" spans="1:11" x14ac:dyDescent="0.2">
      <c r="A6" t="s">
        <v>359</v>
      </c>
      <c r="B6" t="s">
        <v>469</v>
      </c>
      <c r="C6">
        <f t="shared" si="0"/>
        <v>6</v>
      </c>
      <c r="D6" s="2"/>
      <c r="J6" s="7"/>
      <c r="K6" s="9"/>
    </row>
    <row r="7" spans="1:11" x14ac:dyDescent="0.2">
      <c r="A7" t="s">
        <v>359</v>
      </c>
      <c r="B7" t="s">
        <v>504</v>
      </c>
      <c r="C7">
        <f t="shared" si="0"/>
        <v>7</v>
      </c>
      <c r="D7" s="2"/>
      <c r="J7" s="7"/>
      <c r="K7" s="9"/>
    </row>
    <row r="8" spans="1:11" x14ac:dyDescent="0.2">
      <c r="A8" t="s">
        <v>359</v>
      </c>
      <c r="B8" t="s">
        <v>513</v>
      </c>
      <c r="C8">
        <f t="shared" si="0"/>
        <v>8</v>
      </c>
      <c r="D8" s="2"/>
      <c r="J8" s="7"/>
      <c r="K8" s="9"/>
    </row>
    <row r="9" spans="1:11" x14ac:dyDescent="0.2">
      <c r="A9" t="s">
        <v>359</v>
      </c>
      <c r="B9" t="s">
        <v>517</v>
      </c>
      <c r="C9">
        <f t="shared" si="0"/>
        <v>9</v>
      </c>
      <c r="D9" s="2"/>
      <c r="J9" s="7"/>
      <c r="K9" s="9"/>
    </row>
    <row r="10" spans="1:11" x14ac:dyDescent="0.2">
      <c r="A10" t="s">
        <v>359</v>
      </c>
      <c r="B10" t="s">
        <v>826</v>
      </c>
      <c r="C10">
        <f t="shared" si="0"/>
        <v>10</v>
      </c>
      <c r="D10" s="2"/>
      <c r="J10" s="7"/>
      <c r="K10" s="9"/>
    </row>
    <row r="11" spans="1:11" x14ac:dyDescent="0.2">
      <c r="A11" t="s">
        <v>359</v>
      </c>
      <c r="B11" t="s">
        <v>833</v>
      </c>
      <c r="C11">
        <f t="shared" si="0"/>
        <v>11</v>
      </c>
      <c r="D11" s="2"/>
      <c r="J11" s="7"/>
      <c r="K11" s="9"/>
    </row>
    <row r="12" spans="1:11" x14ac:dyDescent="0.2">
      <c r="A12" t="s">
        <v>359</v>
      </c>
      <c r="B12" t="s">
        <v>850</v>
      </c>
      <c r="C12">
        <f t="shared" si="0"/>
        <v>12</v>
      </c>
      <c r="D12" s="3"/>
      <c r="J12" s="7"/>
      <c r="K12" s="9"/>
    </row>
    <row r="13" spans="1:11" x14ac:dyDescent="0.2">
      <c r="A13" t="s">
        <v>359</v>
      </c>
      <c r="B13" t="s">
        <v>859</v>
      </c>
      <c r="C13">
        <f t="shared" si="0"/>
        <v>13</v>
      </c>
      <c r="D13" s="2"/>
      <c r="J13" s="7"/>
      <c r="K13" s="9"/>
    </row>
    <row r="14" spans="1:11" x14ac:dyDescent="0.2">
      <c r="A14" t="s">
        <v>359</v>
      </c>
      <c r="B14" t="s">
        <v>932</v>
      </c>
      <c r="C14">
        <f t="shared" si="0"/>
        <v>14</v>
      </c>
      <c r="J14" s="7"/>
      <c r="K14" s="9"/>
    </row>
    <row r="15" spans="1:11" x14ac:dyDescent="0.2">
      <c r="A15" t="s">
        <v>359</v>
      </c>
      <c r="B15" t="s">
        <v>983</v>
      </c>
      <c r="C15">
        <f t="shared" si="0"/>
        <v>15</v>
      </c>
      <c r="D15" s="2"/>
      <c r="J15" s="7"/>
      <c r="K15" s="9"/>
    </row>
    <row r="16" spans="1:11" x14ac:dyDescent="0.2">
      <c r="A16" t="s">
        <v>359</v>
      </c>
      <c r="B16" t="s">
        <v>999</v>
      </c>
      <c r="C16">
        <f t="shared" si="0"/>
        <v>16</v>
      </c>
      <c r="D16" s="2"/>
      <c r="J16" s="7"/>
      <c r="K16" s="9"/>
    </row>
    <row r="17" spans="1:17" x14ac:dyDescent="0.2">
      <c r="A17" t="s">
        <v>359</v>
      </c>
      <c r="B17" s="17" t="s">
        <v>1005</v>
      </c>
      <c r="C17">
        <f t="shared" si="0"/>
        <v>17</v>
      </c>
      <c r="D17" s="2"/>
      <c r="J17" s="7"/>
      <c r="K17" s="9"/>
      <c r="N17" s="17"/>
      <c r="Q17" s="17"/>
    </row>
    <row r="18" spans="1:17" x14ac:dyDescent="0.2">
      <c r="A18" t="s">
        <v>359</v>
      </c>
      <c r="B18" t="s">
        <v>1016</v>
      </c>
      <c r="C18">
        <f t="shared" si="0"/>
        <v>18</v>
      </c>
      <c r="D18" s="2"/>
      <c r="J18" s="7"/>
      <c r="K18" s="9"/>
    </row>
    <row r="19" spans="1:17" x14ac:dyDescent="0.2">
      <c r="A19" t="s">
        <v>359</v>
      </c>
      <c r="B19" t="s">
        <v>1053</v>
      </c>
      <c r="C19">
        <f t="shared" si="0"/>
        <v>19</v>
      </c>
      <c r="D19" s="2"/>
      <c r="J19" s="7"/>
      <c r="K19" s="9"/>
    </row>
    <row r="20" spans="1:17" x14ac:dyDescent="0.2">
      <c r="A20" t="s">
        <v>359</v>
      </c>
      <c r="B20" t="s">
        <v>1252</v>
      </c>
      <c r="C20">
        <f t="shared" si="0"/>
        <v>20</v>
      </c>
      <c r="D20" s="2"/>
      <c r="J20" s="7"/>
      <c r="K20" s="9"/>
    </row>
    <row r="21" spans="1:17" x14ac:dyDescent="0.2">
      <c r="A21" t="s">
        <v>359</v>
      </c>
      <c r="B21" t="s">
        <v>1280</v>
      </c>
      <c r="C21">
        <f t="shared" si="0"/>
        <v>21</v>
      </c>
      <c r="D21" s="2"/>
      <c r="J21" s="7"/>
      <c r="K21" s="9"/>
    </row>
    <row r="22" spans="1:17" x14ac:dyDescent="0.2">
      <c r="A22" t="s">
        <v>1102</v>
      </c>
      <c r="B22" t="s">
        <v>1100</v>
      </c>
      <c r="C22">
        <f t="shared" si="0"/>
        <v>22</v>
      </c>
      <c r="D22" s="2"/>
      <c r="J22" s="7"/>
      <c r="K22" s="9"/>
    </row>
    <row r="23" spans="1:17" x14ac:dyDescent="0.2">
      <c r="A23" t="s">
        <v>789</v>
      </c>
      <c r="B23" t="s">
        <v>787</v>
      </c>
      <c r="C23">
        <f t="shared" si="0"/>
        <v>23</v>
      </c>
      <c r="D23" s="2"/>
      <c r="J23" s="7"/>
      <c r="K23" s="9"/>
    </row>
    <row r="24" spans="1:17" x14ac:dyDescent="0.2">
      <c r="A24" t="s">
        <v>789</v>
      </c>
      <c r="B24" t="s">
        <v>23</v>
      </c>
      <c r="C24">
        <f t="shared" si="0"/>
        <v>24</v>
      </c>
      <c r="D24" s="2"/>
      <c r="J24" s="7"/>
      <c r="K24" s="9"/>
    </row>
    <row r="25" spans="1:17" x14ac:dyDescent="0.2">
      <c r="A25" t="s">
        <v>1162</v>
      </c>
      <c r="B25" t="s">
        <v>1160</v>
      </c>
      <c r="C25">
        <f t="shared" si="0"/>
        <v>25</v>
      </c>
      <c r="D25" s="2"/>
      <c r="J25" s="7"/>
      <c r="K25" s="9"/>
    </row>
    <row r="26" spans="1:17" x14ac:dyDescent="0.2">
      <c r="A26" t="s">
        <v>576</v>
      </c>
      <c r="B26" t="s">
        <v>575</v>
      </c>
      <c r="C26">
        <f t="shared" si="0"/>
        <v>26</v>
      </c>
      <c r="D26" s="2"/>
      <c r="J26" s="7"/>
      <c r="K26" s="9"/>
    </row>
    <row r="27" spans="1:17" x14ac:dyDescent="0.2">
      <c r="A27" t="s">
        <v>328</v>
      </c>
      <c r="B27" t="s">
        <v>260</v>
      </c>
      <c r="C27">
        <f t="shared" si="0"/>
        <v>27</v>
      </c>
      <c r="D27" s="2"/>
      <c r="J27" s="7"/>
      <c r="K27" s="9"/>
    </row>
    <row r="28" spans="1:17" x14ac:dyDescent="0.2">
      <c r="A28" t="s">
        <v>370</v>
      </c>
      <c r="B28" t="s">
        <v>350</v>
      </c>
      <c r="C28">
        <f t="shared" si="0"/>
        <v>28</v>
      </c>
      <c r="D28" s="2"/>
      <c r="J28" s="7"/>
    </row>
    <row r="29" spans="1:17" x14ac:dyDescent="0.2">
      <c r="A29" t="s">
        <v>736</v>
      </c>
      <c r="B29" t="s">
        <v>734</v>
      </c>
      <c r="C29">
        <f t="shared" si="0"/>
        <v>29</v>
      </c>
      <c r="D29" s="2"/>
      <c r="J29" s="7"/>
      <c r="K29" s="9"/>
    </row>
    <row r="30" spans="1:17" x14ac:dyDescent="0.2">
      <c r="A30" t="s">
        <v>824</v>
      </c>
      <c r="B30" t="s">
        <v>822</v>
      </c>
      <c r="C30">
        <f t="shared" si="0"/>
        <v>30</v>
      </c>
      <c r="D30" s="3"/>
      <c r="J30" s="7"/>
      <c r="K30" s="9"/>
    </row>
    <row r="31" spans="1:17" x14ac:dyDescent="0.2">
      <c r="A31" t="s">
        <v>538</v>
      </c>
      <c r="B31" t="s">
        <v>536</v>
      </c>
      <c r="C31">
        <f t="shared" si="0"/>
        <v>31</v>
      </c>
      <c r="D31" s="2"/>
      <c r="J31" s="7"/>
      <c r="K31" s="9"/>
    </row>
    <row r="32" spans="1:17" x14ac:dyDescent="0.2">
      <c r="A32" t="s">
        <v>538</v>
      </c>
      <c r="B32" t="s">
        <v>580</v>
      </c>
      <c r="C32">
        <f t="shared" si="0"/>
        <v>32</v>
      </c>
      <c r="D32" s="2"/>
      <c r="J32" s="7"/>
      <c r="K32" s="9"/>
    </row>
    <row r="33" spans="1:11" x14ac:dyDescent="0.2">
      <c r="A33" t="s">
        <v>538</v>
      </c>
      <c r="B33" t="s">
        <v>605</v>
      </c>
      <c r="C33">
        <f t="shared" si="0"/>
        <v>33</v>
      </c>
      <c r="D33" s="2"/>
      <c r="J33" s="7"/>
      <c r="K33" s="9"/>
    </row>
    <row r="34" spans="1:11" x14ac:dyDescent="0.2">
      <c r="A34" t="s">
        <v>538</v>
      </c>
      <c r="B34" t="s">
        <v>807</v>
      </c>
      <c r="C34">
        <f t="shared" si="0"/>
        <v>34</v>
      </c>
      <c r="D34" s="2"/>
      <c r="J34" s="7"/>
      <c r="K34" s="9"/>
    </row>
    <row r="35" spans="1:11" x14ac:dyDescent="0.2">
      <c r="A35" t="s">
        <v>538</v>
      </c>
      <c r="B35" t="s">
        <v>1206</v>
      </c>
      <c r="C35">
        <f t="shared" si="0"/>
        <v>35</v>
      </c>
      <c r="D35" s="2"/>
      <c r="J35" s="7"/>
      <c r="K35" s="9"/>
    </row>
    <row r="36" spans="1:11" x14ac:dyDescent="0.2">
      <c r="A36" t="s">
        <v>1144</v>
      </c>
      <c r="B36" t="s">
        <v>1142</v>
      </c>
      <c r="C36">
        <f t="shared" si="0"/>
        <v>36</v>
      </c>
      <c r="D36" s="2"/>
      <c r="J36" s="7"/>
      <c r="K36" s="9"/>
    </row>
    <row r="37" spans="1:11" x14ac:dyDescent="0.2">
      <c r="A37" t="s">
        <v>529</v>
      </c>
      <c r="B37" t="s">
        <v>346</v>
      </c>
      <c r="C37">
        <f t="shared" si="0"/>
        <v>37</v>
      </c>
      <c r="D37" s="2"/>
      <c r="J37" s="7"/>
      <c r="K37" s="9"/>
    </row>
    <row r="38" spans="1:11" x14ac:dyDescent="0.2">
      <c r="A38" t="s">
        <v>529</v>
      </c>
      <c r="B38" t="s">
        <v>259</v>
      </c>
      <c r="C38">
        <f t="shared" si="0"/>
        <v>38</v>
      </c>
      <c r="D38" s="2"/>
      <c r="J38" s="7"/>
      <c r="K38" s="9"/>
    </row>
    <row r="39" spans="1:11" x14ac:dyDescent="0.2">
      <c r="A39" t="s">
        <v>529</v>
      </c>
      <c r="B39" t="s">
        <v>686</v>
      </c>
      <c r="C39">
        <f t="shared" si="0"/>
        <v>39</v>
      </c>
      <c r="D39" s="2"/>
      <c r="J39" s="7"/>
      <c r="K39" s="9"/>
    </row>
    <row r="40" spans="1:11" x14ac:dyDescent="0.2">
      <c r="A40" t="s">
        <v>456</v>
      </c>
      <c r="B40" t="s">
        <v>455</v>
      </c>
      <c r="C40">
        <f t="shared" si="0"/>
        <v>40</v>
      </c>
      <c r="D40" s="2"/>
      <c r="J40" s="7"/>
      <c r="K40" s="9"/>
    </row>
    <row r="41" spans="1:11" x14ac:dyDescent="0.2">
      <c r="A41" t="s">
        <v>699</v>
      </c>
      <c r="B41" t="s">
        <v>697</v>
      </c>
      <c r="C41">
        <f t="shared" si="0"/>
        <v>41</v>
      </c>
      <c r="D41" s="2"/>
      <c r="J41" s="7"/>
      <c r="K41" s="9"/>
    </row>
    <row r="42" spans="1:11" x14ac:dyDescent="0.2">
      <c r="A42" t="s">
        <v>699</v>
      </c>
      <c r="B42" t="s">
        <v>771</v>
      </c>
      <c r="C42">
        <f t="shared" si="0"/>
        <v>42</v>
      </c>
      <c r="D42" s="2"/>
      <c r="J42" s="7"/>
      <c r="K42" s="9"/>
    </row>
    <row r="43" spans="1:11" x14ac:dyDescent="0.2">
      <c r="A43" t="s">
        <v>905</v>
      </c>
      <c r="B43" t="s">
        <v>904</v>
      </c>
      <c r="C43">
        <f t="shared" si="0"/>
        <v>43</v>
      </c>
      <c r="D43" s="2"/>
      <c r="J43" s="7"/>
      <c r="K43" s="9"/>
    </row>
    <row r="44" spans="1:11" x14ac:dyDescent="0.2">
      <c r="A44" t="s">
        <v>905</v>
      </c>
      <c r="B44" t="s">
        <v>1072</v>
      </c>
      <c r="C44">
        <f t="shared" si="0"/>
        <v>44</v>
      </c>
      <c r="D44" s="2"/>
      <c r="J44" s="7"/>
      <c r="K44" s="9"/>
    </row>
    <row r="45" spans="1:11" x14ac:dyDescent="0.2">
      <c r="A45" t="s">
        <v>1084</v>
      </c>
      <c r="B45" t="s">
        <v>409</v>
      </c>
      <c r="C45">
        <f t="shared" si="0"/>
        <v>45</v>
      </c>
      <c r="D45" s="2"/>
      <c r="J45" s="7"/>
      <c r="K45" s="9"/>
    </row>
    <row r="46" spans="1:11" x14ac:dyDescent="0.2">
      <c r="A46" t="s">
        <v>1084</v>
      </c>
      <c r="B46" t="s">
        <v>1082</v>
      </c>
      <c r="C46">
        <f t="shared" si="0"/>
        <v>46</v>
      </c>
      <c r="D46" s="2"/>
      <c r="G46" s="2"/>
      <c r="J46" s="7"/>
      <c r="K46" s="9"/>
    </row>
    <row r="47" spans="1:11" x14ac:dyDescent="0.2">
      <c r="A47" t="s">
        <v>478</v>
      </c>
      <c r="B47" t="s">
        <v>368</v>
      </c>
      <c r="C47">
        <f t="shared" si="0"/>
        <v>47</v>
      </c>
      <c r="D47" s="2"/>
      <c r="G47" s="2"/>
      <c r="J47" s="7"/>
      <c r="K47" s="9"/>
    </row>
    <row r="48" spans="1:11" x14ac:dyDescent="0.2">
      <c r="A48" t="s">
        <v>478</v>
      </c>
      <c r="B48" t="s">
        <v>388</v>
      </c>
      <c r="C48">
        <f t="shared" si="0"/>
        <v>48</v>
      </c>
      <c r="D48" s="3"/>
      <c r="J48" s="7"/>
      <c r="K48" s="9"/>
    </row>
    <row r="49" spans="1:17" x14ac:dyDescent="0.2">
      <c r="A49" t="s">
        <v>478</v>
      </c>
      <c r="B49" t="s">
        <v>477</v>
      </c>
      <c r="C49">
        <f t="shared" si="0"/>
        <v>49</v>
      </c>
      <c r="D49" s="3"/>
      <c r="J49" s="7"/>
      <c r="K49" s="9"/>
    </row>
    <row r="50" spans="1:17" x14ac:dyDescent="0.2">
      <c r="A50" t="s">
        <v>478</v>
      </c>
      <c r="B50" t="s">
        <v>1637</v>
      </c>
      <c r="C50">
        <f t="shared" si="0"/>
        <v>50</v>
      </c>
      <c r="D50" s="3"/>
      <c r="G50" s="2"/>
      <c r="J50" s="7"/>
      <c r="K50" s="9"/>
    </row>
    <row r="51" spans="1:17" x14ac:dyDescent="0.2">
      <c r="A51" t="s">
        <v>478</v>
      </c>
      <c r="B51" t="s">
        <v>494</v>
      </c>
      <c r="C51">
        <f t="shared" si="0"/>
        <v>51</v>
      </c>
      <c r="D51" s="2"/>
      <c r="G51" s="2"/>
      <c r="J51" s="7"/>
      <c r="K51" s="9"/>
    </row>
    <row r="52" spans="1:17" x14ac:dyDescent="0.2">
      <c r="A52" t="s">
        <v>478</v>
      </c>
      <c r="B52" s="14" t="s">
        <v>239</v>
      </c>
      <c r="C52">
        <f t="shared" si="0"/>
        <v>52</v>
      </c>
      <c r="D52" s="2"/>
      <c r="G52" s="2"/>
      <c r="J52" s="7"/>
      <c r="K52" s="9"/>
      <c r="N52" s="14"/>
      <c r="Q52" s="14"/>
    </row>
    <row r="53" spans="1:17" x14ac:dyDescent="0.2">
      <c r="A53" t="s">
        <v>478</v>
      </c>
      <c r="B53" t="s">
        <v>648</v>
      </c>
      <c r="C53">
        <f t="shared" si="0"/>
        <v>53</v>
      </c>
      <c r="D53" s="2"/>
      <c r="G53" s="2"/>
      <c r="J53" s="7"/>
      <c r="K53" s="9"/>
    </row>
    <row r="54" spans="1:17" x14ac:dyDescent="0.2">
      <c r="A54" t="s">
        <v>478</v>
      </c>
      <c r="B54" t="s">
        <v>753</v>
      </c>
      <c r="C54">
        <f t="shared" si="0"/>
        <v>54</v>
      </c>
      <c r="D54" s="2"/>
      <c r="G54" s="2"/>
      <c r="J54" s="7"/>
      <c r="K54" s="9"/>
    </row>
    <row r="55" spans="1:17" x14ac:dyDescent="0.2">
      <c r="A55" t="s">
        <v>478</v>
      </c>
      <c r="B55" t="s">
        <v>781</v>
      </c>
      <c r="C55">
        <f t="shared" si="0"/>
        <v>55</v>
      </c>
      <c r="D55" s="2"/>
      <c r="G55" s="2"/>
      <c r="J55" s="7"/>
      <c r="K55" s="9"/>
    </row>
    <row r="56" spans="1:17" x14ac:dyDescent="0.2">
      <c r="A56" t="s">
        <v>478</v>
      </c>
      <c r="B56" t="s">
        <v>783</v>
      </c>
      <c r="C56">
        <f t="shared" si="0"/>
        <v>56</v>
      </c>
      <c r="D56" s="2"/>
      <c r="G56" s="2"/>
      <c r="J56" s="10"/>
    </row>
    <row r="57" spans="1:17" x14ac:dyDescent="0.2">
      <c r="A57" t="s">
        <v>478</v>
      </c>
      <c r="B57" t="s">
        <v>860</v>
      </c>
      <c r="C57">
        <f t="shared" si="0"/>
        <v>57</v>
      </c>
      <c r="D57" s="2"/>
      <c r="G57" s="2"/>
      <c r="J57" s="7"/>
      <c r="K57" s="9"/>
    </row>
    <row r="58" spans="1:17" x14ac:dyDescent="0.2">
      <c r="A58" t="s">
        <v>478</v>
      </c>
      <c r="B58" t="s">
        <v>969</v>
      </c>
      <c r="C58">
        <f t="shared" si="0"/>
        <v>58</v>
      </c>
      <c r="D58" s="2"/>
      <c r="G58" s="2"/>
      <c r="J58" s="7"/>
      <c r="K58" s="9"/>
    </row>
    <row r="59" spans="1:17" x14ac:dyDescent="0.2">
      <c r="A59" t="s">
        <v>478</v>
      </c>
      <c r="B59" t="s">
        <v>986</v>
      </c>
      <c r="C59">
        <f t="shared" si="0"/>
        <v>59</v>
      </c>
      <c r="D59" s="2"/>
      <c r="G59" s="2"/>
      <c r="J59" s="7"/>
      <c r="K59" s="9"/>
    </row>
    <row r="60" spans="1:17" x14ac:dyDescent="0.2">
      <c r="A60" t="s">
        <v>478</v>
      </c>
      <c r="B60" t="s">
        <v>1021</v>
      </c>
      <c r="C60">
        <f t="shared" si="0"/>
        <v>60</v>
      </c>
      <c r="D60" s="2"/>
      <c r="G60" s="2"/>
      <c r="J60" s="7"/>
      <c r="K60" s="9"/>
    </row>
    <row r="61" spans="1:17" x14ac:dyDescent="0.2">
      <c r="A61" t="s">
        <v>478</v>
      </c>
      <c r="B61" t="s">
        <v>1039</v>
      </c>
      <c r="C61">
        <f t="shared" si="0"/>
        <v>61</v>
      </c>
      <c r="D61" s="2"/>
      <c r="G61" s="2"/>
      <c r="J61" s="7"/>
      <c r="K61" s="9"/>
    </row>
    <row r="62" spans="1:17" x14ac:dyDescent="0.2">
      <c r="A62" t="s">
        <v>478</v>
      </c>
      <c r="B62" t="s">
        <v>1043</v>
      </c>
      <c r="C62">
        <f t="shared" si="0"/>
        <v>62</v>
      </c>
      <c r="D62" s="2"/>
      <c r="G62" s="2"/>
      <c r="J62" s="7"/>
      <c r="K62" s="9"/>
    </row>
    <row r="63" spans="1:17" x14ac:dyDescent="0.2">
      <c r="A63" t="s">
        <v>478</v>
      </c>
      <c r="B63" t="s">
        <v>1062</v>
      </c>
      <c r="C63">
        <f t="shared" si="0"/>
        <v>63</v>
      </c>
      <c r="D63" s="2"/>
      <c r="G63" s="2"/>
      <c r="J63" s="7"/>
      <c r="K63" s="9"/>
    </row>
    <row r="64" spans="1:17" x14ac:dyDescent="0.2">
      <c r="A64" t="s">
        <v>478</v>
      </c>
      <c r="B64" s="14" t="s">
        <v>1120</v>
      </c>
      <c r="C64">
        <f t="shared" si="0"/>
        <v>64</v>
      </c>
      <c r="D64" s="3"/>
      <c r="G64" s="2"/>
      <c r="J64" s="7"/>
      <c r="K64" s="9"/>
      <c r="N64" s="14"/>
      <c r="Q64" s="14"/>
    </row>
    <row r="65" spans="1:11" x14ac:dyDescent="0.2">
      <c r="A65" t="s">
        <v>478</v>
      </c>
      <c r="B65" t="s">
        <v>1630</v>
      </c>
      <c r="C65">
        <f t="shared" si="0"/>
        <v>65</v>
      </c>
      <c r="D65" s="2"/>
      <c r="G65" s="2"/>
      <c r="J65" s="7"/>
      <c r="K65" s="9"/>
    </row>
    <row r="66" spans="1:11" x14ac:dyDescent="0.2">
      <c r="A66" t="s">
        <v>478</v>
      </c>
      <c r="B66" t="s">
        <v>1136</v>
      </c>
      <c r="C66">
        <f t="shared" si="0"/>
        <v>66</v>
      </c>
      <c r="D66" s="2"/>
      <c r="G66" s="2"/>
      <c r="J66" s="7"/>
      <c r="K66" s="9"/>
    </row>
    <row r="67" spans="1:11" x14ac:dyDescent="0.2">
      <c r="A67" t="s">
        <v>478</v>
      </c>
      <c r="B67" t="s">
        <v>1214</v>
      </c>
      <c r="C67">
        <f t="shared" ref="C67:C130" si="1">ROW(A67)</f>
        <v>67</v>
      </c>
      <c r="D67" s="2"/>
      <c r="G67" s="2"/>
      <c r="J67" s="7"/>
      <c r="K67" s="9"/>
    </row>
    <row r="68" spans="1:11" x14ac:dyDescent="0.2">
      <c r="A68" t="s">
        <v>478</v>
      </c>
      <c r="B68" t="s">
        <v>1223</v>
      </c>
      <c r="C68">
        <f t="shared" si="1"/>
        <v>68</v>
      </c>
      <c r="D68" s="3"/>
      <c r="G68" s="2"/>
      <c r="J68" s="7"/>
      <c r="K68" s="9"/>
    </row>
    <row r="69" spans="1:11" x14ac:dyDescent="0.2">
      <c r="A69" t="s">
        <v>478</v>
      </c>
      <c r="B69" t="s">
        <v>1248</v>
      </c>
      <c r="C69">
        <f t="shared" si="1"/>
        <v>69</v>
      </c>
      <c r="D69" s="2"/>
      <c r="G69" s="2"/>
      <c r="J69" s="7"/>
      <c r="K69" s="9"/>
    </row>
    <row r="70" spans="1:11" x14ac:dyDescent="0.2">
      <c r="A70" t="s">
        <v>478</v>
      </c>
      <c r="B70" t="s">
        <v>1260</v>
      </c>
      <c r="C70">
        <f t="shared" si="1"/>
        <v>70</v>
      </c>
      <c r="D70" s="2"/>
      <c r="G70" s="2"/>
      <c r="J70" s="7"/>
      <c r="K70" s="9"/>
    </row>
    <row r="71" spans="1:11" x14ac:dyDescent="0.2">
      <c r="A71" t="s">
        <v>478</v>
      </c>
      <c r="B71" t="s">
        <v>1270</v>
      </c>
      <c r="C71">
        <f t="shared" si="1"/>
        <v>71</v>
      </c>
      <c r="D71" s="2"/>
      <c r="G71" s="2"/>
      <c r="J71" s="7"/>
      <c r="K71" s="9"/>
    </row>
    <row r="72" spans="1:11" x14ac:dyDescent="0.2">
      <c r="A72" t="s">
        <v>978</v>
      </c>
      <c r="B72" t="s">
        <v>976</v>
      </c>
      <c r="C72">
        <f t="shared" si="1"/>
        <v>72</v>
      </c>
      <c r="D72" s="2"/>
      <c r="G72" s="2"/>
      <c r="J72" s="7"/>
      <c r="K72" s="9"/>
    </row>
    <row r="73" spans="1:11" x14ac:dyDescent="0.2">
      <c r="A73" t="s">
        <v>978</v>
      </c>
      <c r="B73" t="s">
        <v>1124</v>
      </c>
      <c r="C73">
        <f t="shared" si="1"/>
        <v>73</v>
      </c>
      <c r="D73" s="2"/>
      <c r="G73" s="2"/>
      <c r="J73" s="7"/>
      <c r="K73" s="9"/>
    </row>
    <row r="74" spans="1:11" x14ac:dyDescent="0.2">
      <c r="A74" t="s">
        <v>861</v>
      </c>
      <c r="B74" t="s">
        <v>860</v>
      </c>
      <c r="C74">
        <f t="shared" si="1"/>
        <v>74</v>
      </c>
      <c r="D74" s="2"/>
      <c r="G74" s="2"/>
      <c r="J74" s="7"/>
      <c r="K74" s="9"/>
    </row>
    <row r="75" spans="1:11" x14ac:dyDescent="0.2">
      <c r="A75" t="s">
        <v>1656</v>
      </c>
      <c r="B75" t="s">
        <v>391</v>
      </c>
      <c r="C75">
        <f t="shared" si="1"/>
        <v>75</v>
      </c>
      <c r="D75" s="2"/>
      <c r="G75" s="2"/>
      <c r="J75" s="7"/>
      <c r="K75" s="9"/>
    </row>
    <row r="76" spans="1:11" x14ac:dyDescent="0.2">
      <c r="A76" t="s">
        <v>1656</v>
      </c>
      <c r="B76" t="s">
        <v>418</v>
      </c>
      <c r="C76">
        <f t="shared" si="1"/>
        <v>76</v>
      </c>
      <c r="D76" s="2"/>
      <c r="G76" s="2"/>
      <c r="J76" s="7"/>
      <c r="K76" s="9"/>
    </row>
    <row r="77" spans="1:11" x14ac:dyDescent="0.2">
      <c r="A77" t="s">
        <v>1656</v>
      </c>
      <c r="B77" t="s">
        <v>431</v>
      </c>
      <c r="C77">
        <f t="shared" si="1"/>
        <v>77</v>
      </c>
      <c r="D77" s="2"/>
      <c r="J77" s="7"/>
      <c r="K77" s="9"/>
    </row>
    <row r="78" spans="1:11" x14ac:dyDescent="0.2">
      <c r="A78" t="s">
        <v>1656</v>
      </c>
      <c r="B78" t="s">
        <v>450</v>
      </c>
      <c r="C78">
        <f t="shared" si="1"/>
        <v>78</v>
      </c>
      <c r="D78" s="2"/>
      <c r="J78" s="7"/>
      <c r="K78" s="9"/>
    </row>
    <row r="79" spans="1:11" x14ac:dyDescent="0.2">
      <c r="A79" t="s">
        <v>1656</v>
      </c>
      <c r="B79" t="s">
        <v>501</v>
      </c>
      <c r="C79">
        <f t="shared" si="1"/>
        <v>79</v>
      </c>
      <c r="D79" s="2"/>
      <c r="J79" s="7"/>
      <c r="K79" s="9"/>
    </row>
    <row r="80" spans="1:11" x14ac:dyDescent="0.2">
      <c r="A80" t="s">
        <v>1656</v>
      </c>
      <c r="B80" t="s">
        <v>511</v>
      </c>
      <c r="C80">
        <f t="shared" si="1"/>
        <v>80</v>
      </c>
      <c r="D80" s="2"/>
      <c r="G80" s="2"/>
      <c r="J80" s="7"/>
      <c r="K80" s="9"/>
    </row>
    <row r="81" spans="1:11" x14ac:dyDescent="0.2">
      <c r="A81" t="s">
        <v>1656</v>
      </c>
      <c r="B81" t="s">
        <v>566</v>
      </c>
      <c r="C81">
        <f t="shared" si="1"/>
        <v>81</v>
      </c>
      <c r="D81" s="3"/>
      <c r="G81" s="2"/>
      <c r="J81" s="7"/>
      <c r="K81" s="9"/>
    </row>
    <row r="82" spans="1:11" x14ac:dyDescent="0.2">
      <c r="A82" t="s">
        <v>1656</v>
      </c>
      <c r="B82" t="s">
        <v>592</v>
      </c>
      <c r="C82">
        <f t="shared" si="1"/>
        <v>82</v>
      </c>
      <c r="D82" s="2"/>
      <c r="G82" s="2"/>
      <c r="J82" s="7"/>
      <c r="K82" s="9"/>
    </row>
    <row r="83" spans="1:11" x14ac:dyDescent="0.2">
      <c r="A83" t="s">
        <v>1656</v>
      </c>
      <c r="B83" t="s">
        <v>601</v>
      </c>
      <c r="C83">
        <f t="shared" si="1"/>
        <v>83</v>
      </c>
      <c r="D83" s="2"/>
      <c r="G83" s="2"/>
      <c r="J83" s="7"/>
      <c r="K83" s="9"/>
    </row>
    <row r="84" spans="1:11" x14ac:dyDescent="0.2">
      <c r="A84" t="s">
        <v>1656</v>
      </c>
      <c r="B84" t="s">
        <v>629</v>
      </c>
      <c r="C84">
        <f t="shared" si="1"/>
        <v>84</v>
      </c>
      <c r="D84" s="2"/>
      <c r="G84" s="2"/>
      <c r="J84" s="7"/>
      <c r="K84" s="9"/>
    </row>
    <row r="85" spans="1:11" x14ac:dyDescent="0.2">
      <c r="A85" t="s">
        <v>1656</v>
      </c>
      <c r="B85" t="s">
        <v>642</v>
      </c>
      <c r="C85">
        <f t="shared" si="1"/>
        <v>85</v>
      </c>
      <c r="D85" s="2"/>
      <c r="G85" s="2"/>
      <c r="J85" s="7"/>
      <c r="K85" s="9"/>
    </row>
    <row r="86" spans="1:11" x14ac:dyDescent="0.2">
      <c r="A86" t="s">
        <v>1656</v>
      </c>
      <c r="B86" t="s">
        <v>653</v>
      </c>
      <c r="C86">
        <f t="shared" si="1"/>
        <v>86</v>
      </c>
      <c r="D86" s="2"/>
      <c r="G86" s="2"/>
      <c r="J86" s="7"/>
      <c r="K86" s="9"/>
    </row>
    <row r="87" spans="1:11" x14ac:dyDescent="0.2">
      <c r="A87" t="s">
        <v>1656</v>
      </c>
      <c r="B87" t="s">
        <v>658</v>
      </c>
      <c r="C87">
        <f t="shared" si="1"/>
        <v>87</v>
      </c>
      <c r="D87" s="2"/>
      <c r="G87" s="2"/>
      <c r="J87" s="7"/>
      <c r="K87" s="9"/>
    </row>
    <row r="88" spans="1:11" x14ac:dyDescent="0.2">
      <c r="A88" t="s">
        <v>1656</v>
      </c>
      <c r="B88" t="s">
        <v>693</v>
      </c>
      <c r="C88">
        <f t="shared" si="1"/>
        <v>88</v>
      </c>
      <c r="D88" s="2"/>
      <c r="G88" s="2"/>
      <c r="J88" s="7"/>
      <c r="K88" s="9"/>
    </row>
    <row r="89" spans="1:11" x14ac:dyDescent="0.2">
      <c r="A89" t="s">
        <v>1656</v>
      </c>
      <c r="B89" t="s">
        <v>742</v>
      </c>
      <c r="C89">
        <f t="shared" si="1"/>
        <v>89</v>
      </c>
      <c r="D89" s="2"/>
      <c r="G89" s="2"/>
      <c r="J89" s="7"/>
      <c r="K89" s="9"/>
    </row>
    <row r="90" spans="1:11" x14ac:dyDescent="0.2">
      <c r="A90" t="s">
        <v>1656</v>
      </c>
      <c r="B90" t="s">
        <v>1373</v>
      </c>
      <c r="C90">
        <f t="shared" si="1"/>
        <v>90</v>
      </c>
      <c r="D90" s="2"/>
      <c r="G90" s="2"/>
      <c r="J90" s="7"/>
      <c r="K90" s="9"/>
    </row>
    <row r="91" spans="1:11" x14ac:dyDescent="0.2">
      <c r="A91" t="s">
        <v>1656</v>
      </c>
      <c r="B91" t="s">
        <v>1619</v>
      </c>
      <c r="C91">
        <f t="shared" si="1"/>
        <v>91</v>
      </c>
      <c r="D91" s="2"/>
      <c r="G91" s="2"/>
      <c r="J91" s="7"/>
      <c r="K91" s="9"/>
    </row>
    <row r="92" spans="1:11" x14ac:dyDescent="0.2">
      <c r="A92" t="s">
        <v>1656</v>
      </c>
      <c r="B92" t="s">
        <v>848</v>
      </c>
      <c r="C92">
        <f t="shared" si="1"/>
        <v>92</v>
      </c>
      <c r="D92" s="3"/>
      <c r="G92" s="2"/>
      <c r="J92" s="7"/>
      <c r="K92" s="9"/>
    </row>
    <row r="93" spans="1:11" x14ac:dyDescent="0.2">
      <c r="A93" t="s">
        <v>1656</v>
      </c>
      <c r="B93" t="s">
        <v>871</v>
      </c>
      <c r="C93">
        <f t="shared" si="1"/>
        <v>93</v>
      </c>
      <c r="D93" s="3"/>
      <c r="G93" s="2"/>
      <c r="J93" s="7"/>
      <c r="K93" s="9"/>
    </row>
    <row r="94" spans="1:11" x14ac:dyDescent="0.2">
      <c r="A94" t="s">
        <v>1656</v>
      </c>
      <c r="B94" t="s">
        <v>907</v>
      </c>
      <c r="C94">
        <f t="shared" si="1"/>
        <v>94</v>
      </c>
      <c r="D94" s="2"/>
      <c r="G94" s="2"/>
      <c r="J94" s="7"/>
      <c r="K94" s="9"/>
    </row>
    <row r="95" spans="1:11" x14ac:dyDescent="0.2">
      <c r="A95" t="s">
        <v>1656</v>
      </c>
      <c r="B95" t="s">
        <v>933</v>
      </c>
      <c r="C95">
        <f t="shared" si="1"/>
        <v>95</v>
      </c>
      <c r="D95" s="2"/>
      <c r="G95" s="2"/>
      <c r="J95" s="7"/>
    </row>
    <row r="96" spans="1:11" x14ac:dyDescent="0.2">
      <c r="A96" t="s">
        <v>1656</v>
      </c>
      <c r="B96" t="s">
        <v>936</v>
      </c>
      <c r="C96">
        <f t="shared" si="1"/>
        <v>96</v>
      </c>
      <c r="D96" s="2"/>
      <c r="G96" s="2"/>
      <c r="J96" s="7"/>
      <c r="K96" s="9"/>
    </row>
    <row r="97" spans="1:11" x14ac:dyDescent="0.2">
      <c r="A97" t="s">
        <v>1656</v>
      </c>
      <c r="B97" t="s">
        <v>23</v>
      </c>
      <c r="C97">
        <f t="shared" si="1"/>
        <v>97</v>
      </c>
      <c r="D97" s="2"/>
      <c r="G97" s="2"/>
      <c r="J97" s="7"/>
      <c r="K97" s="9"/>
    </row>
    <row r="98" spans="1:11" x14ac:dyDescent="0.2">
      <c r="A98" t="s">
        <v>1656</v>
      </c>
      <c r="B98" t="s">
        <v>949</v>
      </c>
      <c r="C98">
        <f t="shared" si="1"/>
        <v>98</v>
      </c>
      <c r="D98" s="2"/>
      <c r="G98" s="2"/>
      <c r="J98" s="7"/>
      <c r="K98" s="9"/>
    </row>
    <row r="99" spans="1:11" x14ac:dyDescent="0.2">
      <c r="A99" t="s">
        <v>1656</v>
      </c>
      <c r="B99" t="s">
        <v>958</v>
      </c>
      <c r="C99">
        <f t="shared" si="1"/>
        <v>99</v>
      </c>
      <c r="D99" s="2"/>
      <c r="G99" s="2"/>
      <c r="J99" s="7"/>
      <c r="K99" s="9"/>
    </row>
    <row r="100" spans="1:11" x14ac:dyDescent="0.2">
      <c r="A100" t="s">
        <v>1656</v>
      </c>
      <c r="B100" t="s">
        <v>994</v>
      </c>
      <c r="C100">
        <f t="shared" si="1"/>
        <v>100</v>
      </c>
      <c r="D100" s="2"/>
      <c r="G100" s="2"/>
      <c r="J100" s="7"/>
      <c r="K100" s="9"/>
    </row>
    <row r="101" spans="1:11" x14ac:dyDescent="0.2">
      <c r="A101" t="s">
        <v>1656</v>
      </c>
      <c r="B101" t="s">
        <v>1001</v>
      </c>
      <c r="C101">
        <f t="shared" si="1"/>
        <v>101</v>
      </c>
      <c r="D101" s="2"/>
      <c r="G101" s="2"/>
      <c r="J101" s="7"/>
      <c r="K101" s="9"/>
    </row>
    <row r="102" spans="1:11" x14ac:dyDescent="0.2">
      <c r="A102" t="s">
        <v>1656</v>
      </c>
      <c r="B102" t="s">
        <v>1014</v>
      </c>
      <c r="C102">
        <f t="shared" si="1"/>
        <v>102</v>
      </c>
      <c r="D102" s="2"/>
      <c r="G102" s="2"/>
      <c r="J102" s="7"/>
      <c r="K102" s="9"/>
    </row>
    <row r="103" spans="1:11" x14ac:dyDescent="0.2">
      <c r="A103" t="s">
        <v>1656</v>
      </c>
      <c r="B103" t="s">
        <v>1034</v>
      </c>
      <c r="C103">
        <f t="shared" si="1"/>
        <v>103</v>
      </c>
      <c r="D103" s="2"/>
      <c r="G103" s="2"/>
      <c r="J103" s="7"/>
      <c r="K103" s="9"/>
    </row>
    <row r="104" spans="1:11" x14ac:dyDescent="0.2">
      <c r="A104" t="s">
        <v>1656</v>
      </c>
      <c r="B104" t="s">
        <v>286</v>
      </c>
      <c r="C104">
        <f t="shared" si="1"/>
        <v>104</v>
      </c>
      <c r="D104" s="2"/>
      <c r="G104" s="2"/>
      <c r="J104" s="7"/>
      <c r="K104" s="9"/>
    </row>
    <row r="105" spans="1:11" x14ac:dyDescent="0.2">
      <c r="A105" t="s">
        <v>1656</v>
      </c>
      <c r="B105" t="s">
        <v>1058</v>
      </c>
      <c r="C105">
        <f t="shared" si="1"/>
        <v>105</v>
      </c>
      <c r="D105" s="2"/>
      <c r="G105" s="2"/>
      <c r="J105" s="7"/>
      <c r="K105" s="9"/>
    </row>
    <row r="106" spans="1:11" x14ac:dyDescent="0.2">
      <c r="A106" t="s">
        <v>1656</v>
      </c>
      <c r="B106" t="s">
        <v>1134</v>
      </c>
      <c r="C106">
        <f t="shared" si="1"/>
        <v>106</v>
      </c>
      <c r="D106" s="2"/>
      <c r="G106" s="2"/>
      <c r="J106" s="7"/>
      <c r="K106" s="9"/>
    </row>
    <row r="107" spans="1:11" x14ac:dyDescent="0.2">
      <c r="A107" t="s">
        <v>1656</v>
      </c>
      <c r="B107" t="s">
        <v>1171</v>
      </c>
      <c r="C107">
        <f t="shared" si="1"/>
        <v>107</v>
      </c>
      <c r="D107" s="2"/>
      <c r="G107" s="2"/>
      <c r="J107" s="7"/>
      <c r="K107" s="9"/>
    </row>
    <row r="108" spans="1:11" x14ac:dyDescent="0.2">
      <c r="A108" t="s">
        <v>1656</v>
      </c>
      <c r="B108" t="s">
        <v>1201</v>
      </c>
      <c r="C108">
        <f t="shared" si="1"/>
        <v>108</v>
      </c>
      <c r="D108" s="2"/>
      <c r="G108" s="2"/>
      <c r="J108" s="7"/>
      <c r="K108" s="9"/>
    </row>
    <row r="109" spans="1:11" x14ac:dyDescent="0.2">
      <c r="A109" t="s">
        <v>1656</v>
      </c>
      <c r="B109" t="s">
        <v>1203</v>
      </c>
      <c r="C109">
        <f t="shared" si="1"/>
        <v>109</v>
      </c>
      <c r="D109" s="2"/>
      <c r="G109" s="2"/>
      <c r="J109" s="7"/>
      <c r="K109" s="9"/>
    </row>
    <row r="110" spans="1:11" x14ac:dyDescent="0.2">
      <c r="A110" t="s">
        <v>1656</v>
      </c>
      <c r="B110" t="s">
        <v>1208</v>
      </c>
      <c r="C110">
        <f t="shared" si="1"/>
        <v>110</v>
      </c>
      <c r="D110" s="2"/>
      <c r="G110" s="2"/>
      <c r="J110" s="7"/>
      <c r="K110" s="9"/>
    </row>
    <row r="111" spans="1:11" x14ac:dyDescent="0.2">
      <c r="A111" t="s">
        <v>1656</v>
      </c>
      <c r="B111" t="s">
        <v>1262</v>
      </c>
      <c r="C111">
        <f t="shared" si="1"/>
        <v>111</v>
      </c>
      <c r="D111" s="3"/>
      <c r="G111" s="2"/>
      <c r="J111" s="7"/>
      <c r="K111" s="9"/>
    </row>
    <row r="112" spans="1:11" x14ac:dyDescent="0.2">
      <c r="A112" t="s">
        <v>768</v>
      </c>
      <c r="B112" t="s">
        <v>766</v>
      </c>
      <c r="C112">
        <f t="shared" si="1"/>
        <v>112</v>
      </c>
      <c r="D112" s="2"/>
      <c r="G112" s="2"/>
      <c r="J112" s="7"/>
      <c r="K112" s="9"/>
    </row>
    <row r="113" spans="1:17" x14ac:dyDescent="0.2">
      <c r="A113" t="s">
        <v>965</v>
      </c>
      <c r="B113" t="s">
        <v>961</v>
      </c>
      <c r="C113">
        <f t="shared" si="1"/>
        <v>113</v>
      </c>
      <c r="D113" s="2"/>
      <c r="G113" s="2"/>
      <c r="J113" s="7"/>
      <c r="K113" s="9"/>
    </row>
    <row r="114" spans="1:17" x14ac:dyDescent="0.2">
      <c r="A114" t="s">
        <v>919</v>
      </c>
      <c r="B114" t="s">
        <v>917</v>
      </c>
      <c r="C114">
        <f t="shared" si="1"/>
        <v>114</v>
      </c>
      <c r="D114" s="2"/>
      <c r="G114" s="2"/>
      <c r="J114" s="7"/>
      <c r="K114" s="9"/>
    </row>
    <row r="115" spans="1:17" x14ac:dyDescent="0.2">
      <c r="A115" t="s">
        <v>919</v>
      </c>
      <c r="B115" s="17" t="s">
        <v>1034</v>
      </c>
      <c r="C115">
        <f t="shared" si="1"/>
        <v>115</v>
      </c>
      <c r="D115" s="2"/>
      <c r="G115" s="2"/>
      <c r="J115" s="7"/>
      <c r="K115" s="9"/>
      <c r="N115" s="17"/>
      <c r="Q115" s="17"/>
    </row>
    <row r="116" spans="1:17" x14ac:dyDescent="0.2">
      <c r="A116" t="s">
        <v>919</v>
      </c>
      <c r="B116" t="s">
        <v>1191</v>
      </c>
      <c r="C116">
        <f t="shared" si="1"/>
        <v>116</v>
      </c>
      <c r="D116" s="2"/>
      <c r="G116" s="2"/>
      <c r="J116" s="7"/>
      <c r="K116" s="9"/>
    </row>
    <row r="117" spans="1:17" x14ac:dyDescent="0.2">
      <c r="A117" t="s">
        <v>1266</v>
      </c>
      <c r="B117" t="s">
        <v>1262</v>
      </c>
      <c r="C117">
        <f t="shared" si="1"/>
        <v>117</v>
      </c>
      <c r="D117" s="2"/>
      <c r="J117" s="7"/>
      <c r="K117" s="9"/>
    </row>
    <row r="118" spans="1:17" x14ac:dyDescent="0.2">
      <c r="A118" t="s">
        <v>721</v>
      </c>
      <c r="B118" t="s">
        <v>719</v>
      </c>
      <c r="C118">
        <f t="shared" si="1"/>
        <v>118</v>
      </c>
      <c r="D118" s="2"/>
      <c r="J118" s="7"/>
      <c r="K118" s="9"/>
    </row>
    <row r="119" spans="1:17" x14ac:dyDescent="0.2">
      <c r="A119" t="s">
        <v>721</v>
      </c>
      <c r="B119" t="s">
        <v>926</v>
      </c>
      <c r="C119">
        <f t="shared" si="1"/>
        <v>119</v>
      </c>
      <c r="D119" s="2"/>
      <c r="J119" s="7"/>
      <c r="K119" s="9"/>
    </row>
    <row r="120" spans="1:17" x14ac:dyDescent="0.2">
      <c r="A120" t="s">
        <v>721</v>
      </c>
      <c r="B120" t="s">
        <v>45</v>
      </c>
      <c r="C120">
        <f t="shared" si="1"/>
        <v>120</v>
      </c>
      <c r="D120" s="2"/>
      <c r="J120" s="7"/>
      <c r="K120" s="9"/>
    </row>
    <row r="121" spans="1:17" x14ac:dyDescent="0.2">
      <c r="A121" t="s">
        <v>721</v>
      </c>
      <c r="B121" t="s">
        <v>1076</v>
      </c>
      <c r="C121">
        <f t="shared" si="1"/>
        <v>121</v>
      </c>
      <c r="D121" s="2"/>
      <c r="J121" s="7"/>
      <c r="K121" s="9"/>
    </row>
    <row r="122" spans="1:17" x14ac:dyDescent="0.2">
      <c r="A122" t="s">
        <v>721</v>
      </c>
      <c r="B122" t="s">
        <v>1242</v>
      </c>
      <c r="C122">
        <f t="shared" si="1"/>
        <v>122</v>
      </c>
      <c r="D122" s="2"/>
      <c r="J122" s="7"/>
      <c r="K122" s="9"/>
    </row>
    <row r="123" spans="1:17" x14ac:dyDescent="0.2">
      <c r="A123" t="s">
        <v>467</v>
      </c>
      <c r="B123" s="17" t="s">
        <v>448</v>
      </c>
      <c r="C123">
        <f t="shared" si="1"/>
        <v>123</v>
      </c>
      <c r="D123" s="2"/>
      <c r="J123" s="7"/>
      <c r="K123" s="9"/>
      <c r="N123" s="17"/>
      <c r="Q123" s="17"/>
    </row>
    <row r="124" spans="1:17" x14ac:dyDescent="0.2">
      <c r="A124" t="s">
        <v>467</v>
      </c>
      <c r="B124" t="s">
        <v>619</v>
      </c>
      <c r="C124">
        <f t="shared" si="1"/>
        <v>124</v>
      </c>
      <c r="D124" s="2"/>
      <c r="J124" s="7"/>
      <c r="K124" s="9"/>
    </row>
    <row r="125" spans="1:17" x14ac:dyDescent="0.2">
      <c r="A125" t="s">
        <v>467</v>
      </c>
      <c r="B125" t="s">
        <v>677</v>
      </c>
      <c r="C125">
        <f t="shared" si="1"/>
        <v>125</v>
      </c>
      <c r="D125" s="2"/>
      <c r="J125" s="7"/>
      <c r="K125" s="9"/>
    </row>
    <row r="126" spans="1:17" x14ac:dyDescent="0.2">
      <c r="A126" t="s">
        <v>467</v>
      </c>
      <c r="B126" t="s">
        <v>722</v>
      </c>
      <c r="C126">
        <f t="shared" si="1"/>
        <v>126</v>
      </c>
      <c r="D126" s="2"/>
      <c r="J126" s="7"/>
      <c r="K126" s="9"/>
    </row>
    <row r="127" spans="1:17" x14ac:dyDescent="0.2">
      <c r="A127" t="s">
        <v>467</v>
      </c>
      <c r="B127" t="s">
        <v>920</v>
      </c>
      <c r="C127">
        <f t="shared" si="1"/>
        <v>127</v>
      </c>
      <c r="D127" s="2"/>
      <c r="J127" s="7"/>
      <c r="K127" s="9"/>
    </row>
    <row r="128" spans="1:17" x14ac:dyDescent="0.2">
      <c r="A128" t="s">
        <v>467</v>
      </c>
      <c r="B128" t="s">
        <v>1277</v>
      </c>
      <c r="C128">
        <f t="shared" si="1"/>
        <v>128</v>
      </c>
      <c r="D128" s="2"/>
      <c r="G128" s="2"/>
      <c r="J128" s="7"/>
      <c r="K128" s="9"/>
    </row>
    <row r="129" spans="1:17" x14ac:dyDescent="0.2">
      <c r="A129" t="s">
        <v>1267</v>
      </c>
      <c r="B129" t="s">
        <v>539</v>
      </c>
      <c r="C129">
        <f t="shared" si="1"/>
        <v>129</v>
      </c>
      <c r="D129" s="3"/>
      <c r="G129" s="2"/>
      <c r="J129" s="7"/>
      <c r="K129" s="9"/>
    </row>
    <row r="130" spans="1:17" x14ac:dyDescent="0.2">
      <c r="A130" t="s">
        <v>645</v>
      </c>
      <c r="B130" t="s">
        <v>642</v>
      </c>
      <c r="C130">
        <f t="shared" si="1"/>
        <v>130</v>
      </c>
      <c r="D130" s="3"/>
      <c r="G130" s="2"/>
      <c r="J130" s="7"/>
      <c r="K130" s="9"/>
    </row>
    <row r="131" spans="1:17" x14ac:dyDescent="0.2">
      <c r="A131" t="s">
        <v>1336</v>
      </c>
      <c r="B131" t="s">
        <v>10</v>
      </c>
      <c r="C131">
        <f t="shared" ref="C131:C194" si="2">ROW(A131)</f>
        <v>131</v>
      </c>
      <c r="G131" s="2"/>
      <c r="J131" s="7"/>
      <c r="K131" s="9"/>
    </row>
    <row r="132" spans="1:17" x14ac:dyDescent="0.2">
      <c r="A132" t="s">
        <v>1336</v>
      </c>
      <c r="B132" s="17" t="s">
        <v>607</v>
      </c>
      <c r="C132">
        <f t="shared" si="2"/>
        <v>132</v>
      </c>
      <c r="D132" s="2"/>
      <c r="G132" s="2"/>
      <c r="J132" s="7"/>
      <c r="K132" s="9"/>
      <c r="N132" s="17"/>
      <c r="Q132" s="17"/>
    </row>
    <row r="133" spans="1:17" x14ac:dyDescent="0.2">
      <c r="A133" t="s">
        <v>1336</v>
      </c>
      <c r="B133" s="17" t="s">
        <v>609</v>
      </c>
      <c r="C133">
        <f t="shared" si="2"/>
        <v>133</v>
      </c>
      <c r="D133" s="2"/>
      <c r="G133" s="2"/>
      <c r="J133" s="7"/>
      <c r="K133" s="9"/>
      <c r="N133" s="17"/>
      <c r="Q133" s="17"/>
    </row>
    <row r="134" spans="1:17" x14ac:dyDescent="0.2">
      <c r="A134" t="s">
        <v>1336</v>
      </c>
      <c r="B134" t="s">
        <v>1631</v>
      </c>
      <c r="C134">
        <f t="shared" si="2"/>
        <v>134</v>
      </c>
      <c r="D134" s="2"/>
      <c r="J134" s="7"/>
      <c r="K134" s="9"/>
    </row>
    <row r="135" spans="1:17" x14ac:dyDescent="0.2">
      <c r="A135" t="s">
        <v>1336</v>
      </c>
      <c r="B135" t="s">
        <v>1038</v>
      </c>
      <c r="C135">
        <f t="shared" si="2"/>
        <v>135</v>
      </c>
      <c r="D135" s="2"/>
      <c r="J135" s="7"/>
      <c r="K135" s="9"/>
    </row>
    <row r="136" spans="1:17" x14ac:dyDescent="0.2">
      <c r="A136" t="s">
        <v>1336</v>
      </c>
      <c r="B136" s="17" t="s">
        <v>1334</v>
      </c>
      <c r="C136">
        <f t="shared" si="2"/>
        <v>136</v>
      </c>
      <c r="D136" s="2"/>
      <c r="G136" s="16"/>
      <c r="J136" s="7"/>
      <c r="K136" s="9"/>
      <c r="N136" s="17"/>
      <c r="Q136" s="17"/>
    </row>
    <row r="137" spans="1:17" x14ac:dyDescent="0.2">
      <c r="A137" t="s">
        <v>468</v>
      </c>
      <c r="B137" t="s">
        <v>357</v>
      </c>
      <c r="C137">
        <f t="shared" si="2"/>
        <v>137</v>
      </c>
      <c r="D137" s="2"/>
      <c r="G137" s="16"/>
      <c r="J137" s="7"/>
      <c r="K137" s="9"/>
    </row>
    <row r="138" spans="1:17" x14ac:dyDescent="0.2">
      <c r="A138" t="s">
        <v>468</v>
      </c>
      <c r="B138" t="s">
        <v>401</v>
      </c>
      <c r="C138">
        <f t="shared" si="2"/>
        <v>138</v>
      </c>
      <c r="D138" s="2"/>
      <c r="G138" s="16"/>
      <c r="J138" s="7"/>
      <c r="K138" s="9"/>
    </row>
    <row r="139" spans="1:17" x14ac:dyDescent="0.2">
      <c r="A139" t="s">
        <v>468</v>
      </c>
      <c r="B139" s="17" t="s">
        <v>703</v>
      </c>
      <c r="C139">
        <f t="shared" si="2"/>
        <v>139</v>
      </c>
      <c r="D139" s="2"/>
      <c r="G139" s="16"/>
      <c r="J139" s="7"/>
      <c r="K139" s="9"/>
      <c r="N139" s="17"/>
      <c r="Q139" s="17"/>
    </row>
    <row r="140" spans="1:17" x14ac:dyDescent="0.2">
      <c r="A140" t="s">
        <v>468</v>
      </c>
      <c r="B140" t="s">
        <v>924</v>
      </c>
      <c r="C140">
        <f t="shared" si="2"/>
        <v>140</v>
      </c>
      <c r="D140" s="2"/>
      <c r="G140" s="16"/>
      <c r="J140" s="7"/>
      <c r="K140" s="9"/>
    </row>
    <row r="141" spans="1:17" x14ac:dyDescent="0.2">
      <c r="A141" t="s">
        <v>468</v>
      </c>
      <c r="B141" t="s">
        <v>1009</v>
      </c>
      <c r="C141">
        <f t="shared" si="2"/>
        <v>141</v>
      </c>
      <c r="D141" s="2"/>
      <c r="G141" s="16"/>
      <c r="J141" s="7"/>
      <c r="K141" s="9"/>
    </row>
    <row r="142" spans="1:17" x14ac:dyDescent="0.2">
      <c r="A142" t="s">
        <v>468</v>
      </c>
      <c r="B142" t="s">
        <v>1078</v>
      </c>
      <c r="C142">
        <f t="shared" si="2"/>
        <v>142</v>
      </c>
      <c r="D142" s="2"/>
      <c r="G142" s="2"/>
      <c r="J142" s="7"/>
      <c r="K142" s="9"/>
    </row>
    <row r="143" spans="1:17" x14ac:dyDescent="0.2">
      <c r="A143" t="s">
        <v>468</v>
      </c>
      <c r="B143" s="17" t="s">
        <v>1115</v>
      </c>
      <c r="C143">
        <f t="shared" si="2"/>
        <v>143</v>
      </c>
      <c r="D143" s="2"/>
      <c r="G143" s="2"/>
      <c r="J143" s="7"/>
      <c r="K143" s="9"/>
      <c r="N143" s="17"/>
      <c r="Q143" s="17"/>
    </row>
    <row r="144" spans="1:17" x14ac:dyDescent="0.2">
      <c r="A144" t="s">
        <v>617</v>
      </c>
      <c r="B144" t="s">
        <v>616</v>
      </c>
      <c r="C144">
        <f t="shared" si="2"/>
        <v>144</v>
      </c>
      <c r="D144" s="2"/>
      <c r="G144" s="2"/>
      <c r="J144" s="7"/>
      <c r="K144" s="9"/>
    </row>
    <row r="145" spans="1:17" x14ac:dyDescent="0.2">
      <c r="A145" t="s">
        <v>617</v>
      </c>
      <c r="B145" t="s">
        <v>900</v>
      </c>
      <c r="C145">
        <f t="shared" si="2"/>
        <v>145</v>
      </c>
      <c r="D145" s="2"/>
      <c r="G145" s="2"/>
      <c r="J145" s="7"/>
      <c r="K145" s="9"/>
    </row>
    <row r="146" spans="1:17" x14ac:dyDescent="0.2">
      <c r="A146" t="s">
        <v>617</v>
      </c>
      <c r="B146" s="17" t="s">
        <v>24</v>
      </c>
      <c r="C146">
        <f t="shared" si="2"/>
        <v>146</v>
      </c>
      <c r="D146" s="2"/>
      <c r="G146" s="2"/>
      <c r="J146" s="7"/>
      <c r="K146" s="9"/>
      <c r="N146" s="17"/>
      <c r="Q146" s="17"/>
    </row>
    <row r="147" spans="1:17" x14ac:dyDescent="0.2">
      <c r="A147" t="s">
        <v>617</v>
      </c>
      <c r="B147" s="17" t="s">
        <v>1060</v>
      </c>
      <c r="C147">
        <f t="shared" si="2"/>
        <v>147</v>
      </c>
      <c r="D147" s="2"/>
      <c r="G147" s="2"/>
      <c r="J147" s="7"/>
      <c r="K147" s="9"/>
      <c r="N147" s="17"/>
      <c r="Q147" s="17"/>
    </row>
    <row r="148" spans="1:17" x14ac:dyDescent="0.2">
      <c r="A148" t="s">
        <v>167</v>
      </c>
      <c r="B148" t="s">
        <v>1</v>
      </c>
      <c r="C148">
        <f t="shared" si="2"/>
        <v>148</v>
      </c>
      <c r="D148" s="2"/>
      <c r="G148" s="2"/>
      <c r="J148" s="7"/>
      <c r="K148" s="9"/>
    </row>
    <row r="149" spans="1:17" x14ac:dyDescent="0.2">
      <c r="A149" t="s">
        <v>167</v>
      </c>
      <c r="B149" t="s">
        <v>6</v>
      </c>
      <c r="C149">
        <f t="shared" si="2"/>
        <v>149</v>
      </c>
      <c r="D149" s="2"/>
      <c r="G149" s="2"/>
      <c r="J149" s="7"/>
      <c r="K149" s="9"/>
    </row>
    <row r="150" spans="1:17" x14ac:dyDescent="0.2">
      <c r="A150" t="s">
        <v>167</v>
      </c>
      <c r="B150" t="s">
        <v>416</v>
      </c>
      <c r="C150">
        <f t="shared" si="2"/>
        <v>150</v>
      </c>
      <c r="D150" s="2"/>
      <c r="G150" s="2"/>
      <c r="J150" s="7"/>
      <c r="K150" s="9"/>
    </row>
    <row r="151" spans="1:17" x14ac:dyDescent="0.2">
      <c r="A151" t="s">
        <v>167</v>
      </c>
      <c r="B151" s="17" t="s">
        <v>506</v>
      </c>
      <c r="C151">
        <f t="shared" si="2"/>
        <v>151</v>
      </c>
      <c r="D151" s="3"/>
      <c r="G151" s="2"/>
      <c r="J151" s="7"/>
      <c r="K151" s="9"/>
      <c r="N151" s="17"/>
      <c r="Q151" s="17"/>
    </row>
    <row r="152" spans="1:17" x14ac:dyDescent="0.2">
      <c r="A152" t="s">
        <v>167</v>
      </c>
      <c r="B152" t="s">
        <v>509</v>
      </c>
      <c r="C152">
        <f t="shared" si="2"/>
        <v>152</v>
      </c>
      <c r="D152" s="2"/>
      <c r="G152" s="2"/>
      <c r="J152" s="10"/>
    </row>
    <row r="153" spans="1:17" x14ac:dyDescent="0.2">
      <c r="A153" t="s">
        <v>167</v>
      </c>
      <c r="B153" t="s">
        <v>588</v>
      </c>
      <c r="C153">
        <f t="shared" si="2"/>
        <v>153</v>
      </c>
      <c r="D153" s="2"/>
      <c r="G153" s="3"/>
      <c r="J153" s="7"/>
      <c r="K153" s="9"/>
    </row>
    <row r="154" spans="1:17" x14ac:dyDescent="0.2">
      <c r="A154" t="s">
        <v>167</v>
      </c>
      <c r="B154" t="s">
        <v>656</v>
      </c>
      <c r="C154">
        <f t="shared" si="2"/>
        <v>154</v>
      </c>
      <c r="D154" s="2"/>
      <c r="G154" s="3"/>
      <c r="J154" s="7"/>
      <c r="K154" s="9"/>
    </row>
    <row r="155" spans="1:17" x14ac:dyDescent="0.2">
      <c r="A155" t="s">
        <v>167</v>
      </c>
      <c r="B155" t="s">
        <v>674</v>
      </c>
      <c r="C155">
        <f t="shared" si="2"/>
        <v>155</v>
      </c>
      <c r="D155" s="2"/>
      <c r="G155" s="3"/>
      <c r="J155" s="7"/>
      <c r="K155" s="9"/>
    </row>
    <row r="156" spans="1:17" x14ac:dyDescent="0.2">
      <c r="A156" t="s">
        <v>167</v>
      </c>
      <c r="B156" t="s">
        <v>713</v>
      </c>
      <c r="C156">
        <f t="shared" si="2"/>
        <v>156</v>
      </c>
      <c r="D156" s="2"/>
      <c r="G156" s="3"/>
      <c r="J156" s="7"/>
      <c r="K156" s="9"/>
    </row>
    <row r="157" spans="1:17" x14ac:dyDescent="0.2">
      <c r="A157" t="s">
        <v>167</v>
      </c>
      <c r="B157" t="s">
        <v>728</v>
      </c>
      <c r="C157">
        <f t="shared" si="2"/>
        <v>157</v>
      </c>
      <c r="D157" s="2"/>
      <c r="G157" s="3"/>
      <c r="J157" s="7"/>
      <c r="K157" s="9"/>
    </row>
    <row r="158" spans="1:17" x14ac:dyDescent="0.2">
      <c r="A158" t="s">
        <v>167</v>
      </c>
      <c r="B158" t="s">
        <v>747</v>
      </c>
      <c r="C158">
        <f t="shared" si="2"/>
        <v>158</v>
      </c>
      <c r="D158" s="2"/>
      <c r="G158" s="3"/>
      <c r="J158" s="7"/>
      <c r="K158" s="9"/>
    </row>
    <row r="159" spans="1:17" x14ac:dyDescent="0.2">
      <c r="A159" t="s">
        <v>167</v>
      </c>
      <c r="B159" t="s">
        <v>825</v>
      </c>
      <c r="C159">
        <f t="shared" si="2"/>
        <v>159</v>
      </c>
      <c r="D159" s="3"/>
      <c r="G159" s="3"/>
      <c r="H159" s="7"/>
      <c r="J159" s="7"/>
      <c r="K159" s="9"/>
    </row>
    <row r="160" spans="1:17" x14ac:dyDescent="0.2">
      <c r="A160" t="s">
        <v>167</v>
      </c>
      <c r="B160" t="s">
        <v>860</v>
      </c>
      <c r="C160">
        <f t="shared" si="2"/>
        <v>160</v>
      </c>
      <c r="D160" s="2"/>
      <c r="G160" s="3"/>
      <c r="J160" s="7"/>
      <c r="K160" s="9"/>
    </row>
    <row r="161" spans="1:17" x14ac:dyDescent="0.2">
      <c r="A161" t="s">
        <v>167</v>
      </c>
      <c r="B161" t="s">
        <v>906</v>
      </c>
      <c r="C161">
        <f t="shared" si="2"/>
        <v>161</v>
      </c>
      <c r="D161" s="2"/>
      <c r="G161" s="3"/>
      <c r="J161" s="7"/>
      <c r="K161" s="9"/>
    </row>
    <row r="162" spans="1:17" x14ac:dyDescent="0.2">
      <c r="A162" t="s">
        <v>167</v>
      </c>
      <c r="B162" t="s">
        <v>2</v>
      </c>
      <c r="C162">
        <f t="shared" si="2"/>
        <v>162</v>
      </c>
      <c r="D162" s="2"/>
      <c r="G162" s="3"/>
      <c r="J162" s="7"/>
      <c r="K162" s="9"/>
    </row>
    <row r="163" spans="1:17" x14ac:dyDescent="0.2">
      <c r="A163" t="s">
        <v>167</v>
      </c>
      <c r="B163" t="s">
        <v>915</v>
      </c>
      <c r="C163">
        <f t="shared" si="2"/>
        <v>163</v>
      </c>
      <c r="D163" s="2"/>
      <c r="G163" s="3"/>
      <c r="J163" s="7"/>
      <c r="K163" s="9"/>
    </row>
    <row r="164" spans="1:17" x14ac:dyDescent="0.2">
      <c r="A164" t="s">
        <v>167</v>
      </c>
      <c r="B164" s="17" t="s">
        <v>922</v>
      </c>
      <c r="C164">
        <f t="shared" si="2"/>
        <v>164</v>
      </c>
      <c r="D164" s="2"/>
      <c r="G164" s="3"/>
      <c r="J164" s="7"/>
      <c r="K164" s="9"/>
      <c r="N164" s="17"/>
      <c r="Q164" s="17"/>
    </row>
    <row r="165" spans="1:17" x14ac:dyDescent="0.2">
      <c r="A165" t="s">
        <v>167</v>
      </c>
      <c r="B165" t="s">
        <v>1049</v>
      </c>
      <c r="C165">
        <f t="shared" si="2"/>
        <v>165</v>
      </c>
      <c r="D165" s="2"/>
      <c r="G165" s="3"/>
      <c r="J165" s="7"/>
      <c r="K165" s="9"/>
    </row>
    <row r="166" spans="1:17" x14ac:dyDescent="0.2">
      <c r="A166" t="s">
        <v>167</v>
      </c>
      <c r="B166" t="s">
        <v>1112</v>
      </c>
      <c r="C166">
        <f t="shared" si="2"/>
        <v>166</v>
      </c>
      <c r="D166" s="2"/>
      <c r="G166" s="3"/>
      <c r="J166" s="7"/>
      <c r="K166" s="9"/>
    </row>
    <row r="167" spans="1:17" x14ac:dyDescent="0.2">
      <c r="A167" t="s">
        <v>167</v>
      </c>
      <c r="B167" t="s">
        <v>1184</v>
      </c>
      <c r="C167">
        <f t="shared" si="2"/>
        <v>167</v>
      </c>
      <c r="D167" s="2"/>
      <c r="G167" s="3"/>
      <c r="J167" s="7"/>
      <c r="K167" s="9"/>
    </row>
    <row r="168" spans="1:17" x14ac:dyDescent="0.2">
      <c r="A168" t="s">
        <v>167</v>
      </c>
      <c r="B168" t="s">
        <v>1217</v>
      </c>
      <c r="C168">
        <f t="shared" si="2"/>
        <v>168</v>
      </c>
      <c r="D168" s="2"/>
      <c r="G168" s="3"/>
      <c r="J168" s="7"/>
      <c r="K168" s="9"/>
    </row>
    <row r="169" spans="1:17" x14ac:dyDescent="0.2">
      <c r="A169" t="s">
        <v>167</v>
      </c>
      <c r="B169" t="s">
        <v>1243</v>
      </c>
      <c r="C169">
        <f t="shared" si="2"/>
        <v>169</v>
      </c>
      <c r="D169" s="2"/>
      <c r="G169" s="3"/>
      <c r="J169" s="7"/>
      <c r="K169" s="9"/>
    </row>
    <row r="170" spans="1:17" x14ac:dyDescent="0.2">
      <c r="A170" t="s">
        <v>167</v>
      </c>
      <c r="B170" t="s">
        <v>1250</v>
      </c>
      <c r="C170">
        <f t="shared" si="2"/>
        <v>170</v>
      </c>
      <c r="D170" s="2"/>
      <c r="G170" s="3"/>
      <c r="J170" s="7"/>
      <c r="K170" s="9"/>
    </row>
    <row r="171" spans="1:17" x14ac:dyDescent="0.2">
      <c r="A171" t="s">
        <v>882</v>
      </c>
      <c r="B171" t="s">
        <v>880</v>
      </c>
      <c r="C171">
        <f t="shared" si="2"/>
        <v>171</v>
      </c>
      <c r="D171" s="2"/>
      <c r="G171" s="3"/>
      <c r="J171" s="7"/>
      <c r="K171" s="9"/>
    </row>
    <row r="172" spans="1:17" x14ac:dyDescent="0.2">
      <c r="A172" t="s">
        <v>882</v>
      </c>
      <c r="B172" t="s">
        <v>1043</v>
      </c>
      <c r="C172">
        <f t="shared" si="2"/>
        <v>172</v>
      </c>
      <c r="D172" s="2"/>
      <c r="G172" s="3"/>
      <c r="J172" s="7"/>
      <c r="K172" s="9"/>
    </row>
    <row r="173" spans="1:17" x14ac:dyDescent="0.2">
      <c r="A173" t="s">
        <v>551</v>
      </c>
      <c r="B173" t="s">
        <v>550</v>
      </c>
      <c r="C173">
        <f t="shared" si="2"/>
        <v>173</v>
      </c>
      <c r="D173" s="2"/>
      <c r="G173" s="3"/>
      <c r="J173" s="7"/>
      <c r="K173" s="9"/>
    </row>
    <row r="174" spans="1:17" x14ac:dyDescent="0.2">
      <c r="A174" t="s">
        <v>551</v>
      </c>
      <c r="B174" t="s">
        <v>586</v>
      </c>
      <c r="C174">
        <f t="shared" si="2"/>
        <v>174</v>
      </c>
      <c r="D174" s="2"/>
      <c r="G174" s="3"/>
      <c r="J174" s="7"/>
      <c r="K174" s="9"/>
    </row>
    <row r="175" spans="1:17" x14ac:dyDescent="0.2">
      <c r="A175" t="s">
        <v>551</v>
      </c>
      <c r="B175" t="s">
        <v>771</v>
      </c>
      <c r="C175">
        <f t="shared" si="2"/>
        <v>175</v>
      </c>
      <c r="D175" s="2"/>
      <c r="G175" s="3"/>
      <c r="J175" s="7"/>
      <c r="K175" s="9"/>
    </row>
    <row r="176" spans="1:17" x14ac:dyDescent="0.2">
      <c r="A176" t="s">
        <v>551</v>
      </c>
      <c r="B176" t="s">
        <v>869</v>
      </c>
      <c r="C176">
        <f t="shared" si="2"/>
        <v>176</v>
      </c>
      <c r="D176" s="2"/>
      <c r="G176" s="2"/>
      <c r="J176" s="7"/>
      <c r="K176" s="9"/>
    </row>
    <row r="177" spans="1:17" x14ac:dyDescent="0.2">
      <c r="A177" t="s">
        <v>551</v>
      </c>
      <c r="B177" s="17" t="s">
        <v>1151</v>
      </c>
      <c r="C177">
        <f t="shared" si="2"/>
        <v>177</v>
      </c>
      <c r="D177" s="2"/>
      <c r="G177" s="2"/>
      <c r="J177" s="7"/>
      <c r="K177" s="9"/>
      <c r="N177" s="17"/>
      <c r="Q177" s="17"/>
    </row>
    <row r="178" spans="1:17" x14ac:dyDescent="0.2">
      <c r="A178" t="s">
        <v>551</v>
      </c>
      <c r="B178" t="s">
        <v>1189</v>
      </c>
      <c r="C178">
        <f t="shared" si="2"/>
        <v>178</v>
      </c>
      <c r="D178" s="2"/>
      <c r="G178" s="2"/>
      <c r="J178" s="7"/>
      <c r="K178" s="9"/>
    </row>
    <row r="179" spans="1:17" x14ac:dyDescent="0.2">
      <c r="A179" t="s">
        <v>414</v>
      </c>
      <c r="B179" t="s">
        <v>412</v>
      </c>
      <c r="C179">
        <f t="shared" si="2"/>
        <v>179</v>
      </c>
      <c r="D179" s="2"/>
      <c r="G179" s="2"/>
      <c r="J179" s="7"/>
      <c r="K179" s="9"/>
    </row>
    <row r="180" spans="1:17" x14ac:dyDescent="0.2">
      <c r="A180" t="s">
        <v>414</v>
      </c>
      <c r="B180" t="s">
        <v>86</v>
      </c>
      <c r="C180">
        <f t="shared" si="2"/>
        <v>180</v>
      </c>
      <c r="D180" s="2"/>
      <c r="G180" s="2"/>
      <c r="J180" s="7"/>
      <c r="K180" s="9"/>
    </row>
    <row r="181" spans="1:17" x14ac:dyDescent="0.2">
      <c r="A181" t="s">
        <v>414</v>
      </c>
      <c r="B181" t="s">
        <v>561</v>
      </c>
      <c r="C181">
        <f t="shared" si="2"/>
        <v>181</v>
      </c>
      <c r="D181" s="2"/>
      <c r="G181" s="2"/>
      <c r="J181" s="7"/>
      <c r="K181" s="9"/>
    </row>
    <row r="182" spans="1:17" x14ac:dyDescent="0.2">
      <c r="A182" t="s">
        <v>414</v>
      </c>
      <c r="B182" t="s">
        <v>584</v>
      </c>
      <c r="C182">
        <f t="shared" si="2"/>
        <v>182</v>
      </c>
      <c r="D182" s="2"/>
      <c r="G182" s="2"/>
      <c r="J182" s="7"/>
      <c r="K182" s="9"/>
    </row>
    <row r="183" spans="1:17" x14ac:dyDescent="0.2">
      <c r="A183" t="s">
        <v>414</v>
      </c>
      <c r="B183" t="s">
        <v>677</v>
      </c>
      <c r="C183">
        <f t="shared" si="2"/>
        <v>183</v>
      </c>
      <c r="D183" s="2"/>
      <c r="G183" s="2"/>
      <c r="J183" s="7"/>
      <c r="K183" s="9"/>
    </row>
    <row r="184" spans="1:17" x14ac:dyDescent="0.2">
      <c r="A184" t="s">
        <v>414</v>
      </c>
      <c r="B184" t="s">
        <v>785</v>
      </c>
      <c r="C184">
        <f t="shared" si="2"/>
        <v>184</v>
      </c>
      <c r="D184" s="3"/>
      <c r="J184" s="7"/>
      <c r="K184" s="9"/>
    </row>
    <row r="185" spans="1:17" x14ac:dyDescent="0.2">
      <c r="A185" t="s">
        <v>414</v>
      </c>
      <c r="B185" t="s">
        <v>860</v>
      </c>
      <c r="C185">
        <f t="shared" si="2"/>
        <v>185</v>
      </c>
      <c r="D185" s="3"/>
      <c r="J185" s="7"/>
      <c r="K185" s="9"/>
    </row>
    <row r="186" spans="1:17" x14ac:dyDescent="0.2">
      <c r="A186" t="s">
        <v>414</v>
      </c>
      <c r="B186" t="s">
        <v>886</v>
      </c>
      <c r="C186">
        <f t="shared" si="2"/>
        <v>186</v>
      </c>
      <c r="D186" s="2"/>
      <c r="J186" s="7"/>
      <c r="K186" s="9"/>
    </row>
    <row r="187" spans="1:17" x14ac:dyDescent="0.2">
      <c r="A187" t="s">
        <v>414</v>
      </c>
      <c r="B187" t="s">
        <v>928</v>
      </c>
      <c r="C187">
        <f t="shared" si="2"/>
        <v>187</v>
      </c>
      <c r="D187" s="2"/>
      <c r="J187" s="7"/>
      <c r="K187" s="9"/>
    </row>
    <row r="188" spans="1:17" x14ac:dyDescent="0.2">
      <c r="A188" t="s">
        <v>414</v>
      </c>
      <c r="B188" t="s">
        <v>1019</v>
      </c>
      <c r="C188">
        <f t="shared" si="2"/>
        <v>188</v>
      </c>
      <c r="D188" s="3"/>
      <c r="J188" s="7"/>
      <c r="K188" s="9"/>
    </row>
    <row r="189" spans="1:17" x14ac:dyDescent="0.2">
      <c r="A189" t="s">
        <v>414</v>
      </c>
      <c r="B189" t="s">
        <v>89</v>
      </c>
      <c r="C189">
        <f t="shared" si="2"/>
        <v>189</v>
      </c>
      <c r="D189" s="3"/>
      <c r="J189" s="7"/>
      <c r="K189" s="9"/>
    </row>
    <row r="190" spans="1:17" x14ac:dyDescent="0.2">
      <c r="A190" t="s">
        <v>414</v>
      </c>
      <c r="B190" t="s">
        <v>1616</v>
      </c>
      <c r="C190">
        <f t="shared" si="2"/>
        <v>190</v>
      </c>
      <c r="D190" s="2"/>
      <c r="J190" s="7"/>
      <c r="K190" s="9"/>
    </row>
    <row r="191" spans="1:17" x14ac:dyDescent="0.2">
      <c r="A191" t="s">
        <v>414</v>
      </c>
      <c r="B191" t="s">
        <v>1189</v>
      </c>
      <c r="C191">
        <f t="shared" si="2"/>
        <v>191</v>
      </c>
      <c r="D191" s="3"/>
      <c r="J191" s="7"/>
      <c r="K191" s="9"/>
    </row>
    <row r="192" spans="1:17" x14ac:dyDescent="0.2">
      <c r="A192" t="s">
        <v>414</v>
      </c>
      <c r="B192" t="s">
        <v>1197</v>
      </c>
      <c r="C192">
        <f t="shared" si="2"/>
        <v>192</v>
      </c>
      <c r="D192" s="3"/>
      <c r="J192" s="7"/>
      <c r="K192" s="9"/>
    </row>
    <row r="193" spans="1:17" x14ac:dyDescent="0.2">
      <c r="A193" t="s">
        <v>414</v>
      </c>
      <c r="B193" t="s">
        <v>1198</v>
      </c>
      <c r="C193">
        <f t="shared" si="2"/>
        <v>193</v>
      </c>
      <c r="D193" s="3"/>
      <c r="J193" s="7"/>
      <c r="K193" s="9"/>
    </row>
    <row r="194" spans="1:17" x14ac:dyDescent="0.2">
      <c r="A194" t="s">
        <v>414</v>
      </c>
      <c r="B194" t="s">
        <v>90</v>
      </c>
      <c r="C194">
        <f t="shared" si="2"/>
        <v>194</v>
      </c>
      <c r="D194" s="2"/>
      <c r="J194" s="7"/>
      <c r="K194" s="9"/>
    </row>
    <row r="195" spans="1:17" x14ac:dyDescent="0.2">
      <c r="A195" t="s">
        <v>806</v>
      </c>
      <c r="B195" t="s">
        <v>803</v>
      </c>
      <c r="C195">
        <f t="shared" ref="C195:C258" si="3">ROW(A195)</f>
        <v>195</v>
      </c>
      <c r="D195" s="3"/>
      <c r="J195" s="7"/>
      <c r="K195" s="9"/>
    </row>
    <row r="196" spans="1:17" x14ac:dyDescent="0.2">
      <c r="A196" t="s">
        <v>838</v>
      </c>
      <c r="B196" t="s">
        <v>521</v>
      </c>
      <c r="C196">
        <f t="shared" si="3"/>
        <v>196</v>
      </c>
      <c r="D196" s="3"/>
      <c r="J196" s="7"/>
      <c r="K196" s="9"/>
    </row>
    <row r="197" spans="1:17" x14ac:dyDescent="0.2">
      <c r="A197" t="s">
        <v>838</v>
      </c>
      <c r="B197" t="s">
        <v>568</v>
      </c>
      <c r="C197">
        <f t="shared" si="3"/>
        <v>197</v>
      </c>
      <c r="D197" s="2"/>
      <c r="J197" s="7"/>
      <c r="K197" s="9"/>
    </row>
    <row r="198" spans="1:17" x14ac:dyDescent="0.2">
      <c r="A198" t="s">
        <v>838</v>
      </c>
      <c r="B198" t="s">
        <v>835</v>
      </c>
      <c r="C198">
        <f t="shared" si="3"/>
        <v>198</v>
      </c>
      <c r="D198" s="3"/>
      <c r="J198" s="7"/>
      <c r="K198" s="9"/>
    </row>
    <row r="199" spans="1:17" x14ac:dyDescent="0.2">
      <c r="A199" t="s">
        <v>838</v>
      </c>
      <c r="B199" t="s">
        <v>22</v>
      </c>
      <c r="C199">
        <f t="shared" si="3"/>
        <v>199</v>
      </c>
      <c r="D199" s="3"/>
      <c r="J199" s="7"/>
      <c r="K199" s="9"/>
    </row>
    <row r="200" spans="1:17" x14ac:dyDescent="0.2">
      <c r="A200" t="s">
        <v>838</v>
      </c>
      <c r="B200" s="17" t="s">
        <v>298</v>
      </c>
      <c r="C200">
        <f t="shared" si="3"/>
        <v>200</v>
      </c>
      <c r="D200" s="3"/>
      <c r="J200" s="7"/>
      <c r="K200" s="9"/>
      <c r="N200" s="17"/>
      <c r="Q200" s="17"/>
    </row>
    <row r="201" spans="1:17" x14ac:dyDescent="0.2">
      <c r="A201" t="s">
        <v>838</v>
      </c>
      <c r="B201" s="17" t="s">
        <v>1060</v>
      </c>
      <c r="C201">
        <f t="shared" si="3"/>
        <v>201</v>
      </c>
      <c r="D201" s="2"/>
      <c r="J201" s="7"/>
      <c r="K201" s="9"/>
      <c r="N201" s="17"/>
      <c r="Q201" s="17"/>
    </row>
    <row r="202" spans="1:17" x14ac:dyDescent="0.2">
      <c r="A202" t="s">
        <v>838</v>
      </c>
      <c r="B202" t="s">
        <v>1176</v>
      </c>
      <c r="C202">
        <f t="shared" si="3"/>
        <v>202</v>
      </c>
      <c r="D202" s="2"/>
      <c r="J202" s="7"/>
      <c r="K202" s="9"/>
    </row>
    <row r="203" spans="1:17" x14ac:dyDescent="0.2">
      <c r="A203" t="s">
        <v>838</v>
      </c>
      <c r="B203" s="17" t="s">
        <v>1195</v>
      </c>
      <c r="C203">
        <f t="shared" si="3"/>
        <v>203</v>
      </c>
      <c r="D203" s="2"/>
      <c r="J203" s="7"/>
      <c r="K203" s="9"/>
      <c r="N203" s="17"/>
      <c r="Q203" s="17"/>
    </row>
    <row r="204" spans="1:17" x14ac:dyDescent="0.2">
      <c r="A204" t="s">
        <v>838</v>
      </c>
      <c r="B204" t="s">
        <v>1258</v>
      </c>
      <c r="C204">
        <f t="shared" si="3"/>
        <v>204</v>
      </c>
      <c r="D204" s="2"/>
      <c r="J204" s="7"/>
      <c r="K204" s="9"/>
    </row>
    <row r="205" spans="1:17" x14ac:dyDescent="0.2">
      <c r="A205" t="s">
        <v>838</v>
      </c>
      <c r="B205" t="s">
        <v>1289</v>
      </c>
      <c r="C205">
        <f t="shared" si="3"/>
        <v>205</v>
      </c>
      <c r="D205" s="2"/>
      <c r="J205" s="7"/>
      <c r="K205" s="9"/>
    </row>
    <row r="206" spans="1:17" x14ac:dyDescent="0.2">
      <c r="A206" t="s">
        <v>988</v>
      </c>
      <c r="B206" t="s">
        <v>986</v>
      </c>
      <c r="C206">
        <f t="shared" si="3"/>
        <v>206</v>
      </c>
      <c r="D206" s="2"/>
      <c r="J206" s="7"/>
    </row>
    <row r="207" spans="1:17" x14ac:dyDescent="0.2">
      <c r="A207" t="s">
        <v>772</v>
      </c>
      <c r="B207" t="s">
        <v>771</v>
      </c>
      <c r="C207">
        <f t="shared" si="3"/>
        <v>207</v>
      </c>
      <c r="D207" s="2"/>
      <c r="J207" s="7"/>
      <c r="K207" s="9"/>
    </row>
    <row r="208" spans="1:17" x14ac:dyDescent="0.2">
      <c r="A208" t="s">
        <v>491</v>
      </c>
      <c r="B208" t="s">
        <v>489</v>
      </c>
      <c r="C208">
        <f t="shared" si="3"/>
        <v>208</v>
      </c>
      <c r="D208" s="2"/>
      <c r="J208" s="7"/>
      <c r="K208" s="9"/>
    </row>
    <row r="209" spans="1:17" x14ac:dyDescent="0.2">
      <c r="A209" t="s">
        <v>491</v>
      </c>
      <c r="B209" t="s">
        <v>515</v>
      </c>
      <c r="C209">
        <f t="shared" si="3"/>
        <v>209</v>
      </c>
      <c r="D209" s="2"/>
      <c r="J209" s="7"/>
      <c r="K209" s="9"/>
    </row>
    <row r="210" spans="1:17" x14ac:dyDescent="0.2">
      <c r="A210" t="s">
        <v>491</v>
      </c>
      <c r="B210" t="s">
        <v>684</v>
      </c>
      <c r="C210">
        <f t="shared" si="3"/>
        <v>210</v>
      </c>
      <c r="D210" s="2"/>
      <c r="J210" s="10"/>
    </row>
    <row r="211" spans="1:17" x14ac:dyDescent="0.2">
      <c r="A211" t="s">
        <v>491</v>
      </c>
      <c r="B211" t="s">
        <v>711</v>
      </c>
      <c r="C211">
        <f t="shared" si="3"/>
        <v>211</v>
      </c>
      <c r="D211" s="2"/>
      <c r="J211" s="7"/>
      <c r="K211" s="9"/>
    </row>
    <row r="212" spans="1:17" x14ac:dyDescent="0.2">
      <c r="A212" t="s">
        <v>491</v>
      </c>
      <c r="B212" t="s">
        <v>740</v>
      </c>
      <c r="C212">
        <f t="shared" si="3"/>
        <v>212</v>
      </c>
      <c r="D212" s="2"/>
      <c r="J212" s="7"/>
      <c r="K212" s="9"/>
    </row>
    <row r="213" spans="1:17" x14ac:dyDescent="0.2">
      <c r="A213" t="s">
        <v>491</v>
      </c>
      <c r="B213" t="s">
        <v>849</v>
      </c>
      <c r="C213">
        <f t="shared" si="3"/>
        <v>213</v>
      </c>
      <c r="D213" s="3"/>
      <c r="J213" s="7"/>
      <c r="K213" s="9"/>
    </row>
    <row r="214" spans="1:17" x14ac:dyDescent="0.2">
      <c r="A214" t="s">
        <v>491</v>
      </c>
      <c r="B214" t="s">
        <v>931</v>
      </c>
      <c r="C214">
        <f t="shared" si="3"/>
        <v>214</v>
      </c>
      <c r="D214" s="2"/>
      <c r="J214" s="7"/>
      <c r="K214" s="9"/>
    </row>
    <row r="215" spans="1:17" x14ac:dyDescent="0.2">
      <c r="A215" t="s">
        <v>491</v>
      </c>
      <c r="B215" t="s">
        <v>943</v>
      </c>
      <c r="C215">
        <f t="shared" si="3"/>
        <v>215</v>
      </c>
      <c r="D215" s="2"/>
      <c r="G215" s="2"/>
      <c r="J215" s="7"/>
      <c r="K215" s="9"/>
    </row>
    <row r="216" spans="1:17" x14ac:dyDescent="0.2">
      <c r="A216" t="s">
        <v>491</v>
      </c>
      <c r="B216" t="s">
        <v>291</v>
      </c>
      <c r="C216">
        <f t="shared" si="3"/>
        <v>216</v>
      </c>
      <c r="D216" s="2"/>
      <c r="G216" s="2"/>
      <c r="J216" s="7"/>
      <c r="K216" s="9"/>
    </row>
    <row r="217" spans="1:17" x14ac:dyDescent="0.2">
      <c r="A217" t="s">
        <v>491</v>
      </c>
      <c r="B217" s="17" t="s">
        <v>1060</v>
      </c>
      <c r="C217">
        <f t="shared" si="3"/>
        <v>217</v>
      </c>
      <c r="D217" s="2"/>
      <c r="G217" s="2"/>
      <c r="H217" s="7"/>
      <c r="J217" s="7"/>
      <c r="K217" s="9"/>
      <c r="N217" s="17"/>
      <c r="Q217" s="17"/>
    </row>
    <row r="218" spans="1:17" x14ac:dyDescent="0.2">
      <c r="A218" t="s">
        <v>491</v>
      </c>
      <c r="B218" t="s">
        <v>289</v>
      </c>
      <c r="C218">
        <f t="shared" si="3"/>
        <v>218</v>
      </c>
      <c r="D218" s="2"/>
      <c r="G218" s="2"/>
      <c r="J218" s="7"/>
      <c r="K218" s="9"/>
    </row>
    <row r="219" spans="1:17" x14ac:dyDescent="0.2">
      <c r="A219" t="s">
        <v>491</v>
      </c>
      <c r="B219" t="s">
        <v>1179</v>
      </c>
      <c r="C219">
        <f t="shared" si="3"/>
        <v>219</v>
      </c>
      <c r="D219" s="2"/>
      <c r="G219" s="2"/>
      <c r="J219" s="7"/>
      <c r="K219" s="9"/>
    </row>
    <row r="220" spans="1:17" x14ac:dyDescent="0.2">
      <c r="A220" t="s">
        <v>794</v>
      </c>
      <c r="B220" t="s">
        <v>611</v>
      </c>
      <c r="C220">
        <f t="shared" si="3"/>
        <v>220</v>
      </c>
      <c r="D220" s="2"/>
      <c r="G220" s="2"/>
      <c r="J220" s="7"/>
      <c r="K220" s="9"/>
    </row>
    <row r="221" spans="1:17" x14ac:dyDescent="0.2">
      <c r="A221" t="s">
        <v>794</v>
      </c>
      <c r="B221" t="s">
        <v>793</v>
      </c>
      <c r="C221">
        <f t="shared" si="3"/>
        <v>221</v>
      </c>
      <c r="D221" s="2"/>
      <c r="G221" s="2"/>
      <c r="J221" s="7"/>
      <c r="K221" s="9"/>
    </row>
    <row r="222" spans="1:17" x14ac:dyDescent="0.2">
      <c r="A222" t="s">
        <v>975</v>
      </c>
      <c r="B222" t="s">
        <v>973</v>
      </c>
      <c r="C222">
        <f t="shared" si="3"/>
        <v>222</v>
      </c>
      <c r="D222" s="2"/>
      <c r="G222" s="2"/>
      <c r="J222" s="7"/>
      <c r="K222" s="9"/>
    </row>
    <row r="223" spans="1:17" x14ac:dyDescent="0.2">
      <c r="A223" t="s">
        <v>975</v>
      </c>
      <c r="B223" t="s">
        <v>1108</v>
      </c>
      <c r="C223">
        <f t="shared" si="3"/>
        <v>223</v>
      </c>
      <c r="D223" s="2"/>
      <c r="G223" s="2"/>
      <c r="J223" s="7"/>
      <c r="K223" s="9"/>
    </row>
    <row r="224" spans="1:17" x14ac:dyDescent="0.2">
      <c r="A224" t="s">
        <v>407</v>
      </c>
      <c r="B224" t="s">
        <v>406</v>
      </c>
      <c r="C224">
        <f t="shared" si="3"/>
        <v>224</v>
      </c>
      <c r="D224" s="2"/>
      <c r="G224" s="2"/>
      <c r="J224" s="10"/>
    </row>
    <row r="225" spans="1:17" x14ac:dyDescent="0.2">
      <c r="A225" t="s">
        <v>1052</v>
      </c>
      <c r="B225" s="17" t="s">
        <v>1050</v>
      </c>
      <c r="C225">
        <f t="shared" si="3"/>
        <v>225</v>
      </c>
      <c r="D225" s="2"/>
      <c r="G225" s="2"/>
      <c r="J225" s="7"/>
      <c r="K225" s="9"/>
      <c r="N225" s="17"/>
      <c r="Q225" s="17"/>
    </row>
    <row r="226" spans="1:17" x14ac:dyDescent="0.2">
      <c r="A226" t="s">
        <v>1052</v>
      </c>
      <c r="B226" t="s">
        <v>1075</v>
      </c>
      <c r="C226">
        <f t="shared" si="3"/>
        <v>226</v>
      </c>
      <c r="D226" s="2"/>
      <c r="G226" s="2"/>
      <c r="J226" s="7"/>
      <c r="K226" s="9"/>
    </row>
    <row r="227" spans="1:17" x14ac:dyDescent="0.2">
      <c r="A227" t="s">
        <v>739</v>
      </c>
      <c r="B227" t="s">
        <v>737</v>
      </c>
      <c r="C227">
        <f t="shared" si="3"/>
        <v>227</v>
      </c>
      <c r="D227" s="2"/>
      <c r="G227" s="2"/>
      <c r="J227" s="7"/>
      <c r="K227" s="9"/>
    </row>
    <row r="228" spans="1:17" x14ac:dyDescent="0.2">
      <c r="A228" t="s">
        <v>558</v>
      </c>
      <c r="B228" t="s">
        <v>557</v>
      </c>
      <c r="C228">
        <f t="shared" si="3"/>
        <v>228</v>
      </c>
      <c r="D228" s="2"/>
      <c r="G228" s="2"/>
      <c r="J228" s="7"/>
      <c r="K228" s="9"/>
    </row>
    <row r="229" spans="1:17" x14ac:dyDescent="0.2">
      <c r="A229" t="s">
        <v>558</v>
      </c>
      <c r="B229" t="s">
        <v>1180</v>
      </c>
      <c r="C229">
        <f t="shared" si="3"/>
        <v>229</v>
      </c>
      <c r="D229" s="3"/>
      <c r="J229" s="7"/>
      <c r="K229" s="9"/>
    </row>
    <row r="230" spans="1:17" x14ac:dyDescent="0.2">
      <c r="A230" t="s">
        <v>558</v>
      </c>
      <c r="B230" t="s">
        <v>1187</v>
      </c>
      <c r="C230">
        <f t="shared" si="3"/>
        <v>230</v>
      </c>
      <c r="D230" s="2"/>
      <c r="J230" s="7"/>
      <c r="K230" s="9"/>
    </row>
    <row r="231" spans="1:17" x14ac:dyDescent="0.2">
      <c r="A231" t="s">
        <v>107</v>
      </c>
      <c r="B231" s="17" t="s">
        <v>39</v>
      </c>
      <c r="C231">
        <f t="shared" si="3"/>
        <v>231</v>
      </c>
      <c r="D231" s="2"/>
      <c r="J231" s="7"/>
      <c r="K231" s="9"/>
      <c r="N231" s="17"/>
      <c r="Q231" s="17"/>
    </row>
    <row r="232" spans="1:17" x14ac:dyDescent="0.2">
      <c r="A232" t="s">
        <v>107</v>
      </c>
      <c r="B232" t="s">
        <v>272</v>
      </c>
      <c r="C232">
        <f t="shared" si="3"/>
        <v>232</v>
      </c>
      <c r="D232" s="3"/>
      <c r="J232" s="7"/>
      <c r="K232" s="9"/>
    </row>
    <row r="233" spans="1:17" x14ac:dyDescent="0.2">
      <c r="A233" t="s">
        <v>107</v>
      </c>
      <c r="B233" s="17" t="s">
        <v>1451</v>
      </c>
      <c r="C233">
        <f t="shared" si="3"/>
        <v>233</v>
      </c>
      <c r="D233" s="3"/>
      <c r="J233" s="7"/>
      <c r="K233" s="9"/>
      <c r="N233" s="17"/>
      <c r="Q233" s="17"/>
    </row>
    <row r="234" spans="1:17" x14ac:dyDescent="0.2">
      <c r="A234" t="s">
        <v>107</v>
      </c>
      <c r="B234" t="s">
        <v>858</v>
      </c>
      <c r="C234">
        <f t="shared" si="3"/>
        <v>234</v>
      </c>
      <c r="D234" s="3"/>
      <c r="J234" s="7"/>
      <c r="K234" s="9"/>
    </row>
    <row r="235" spans="1:17" x14ac:dyDescent="0.2">
      <c r="A235" t="s">
        <v>107</v>
      </c>
      <c r="B235" t="s">
        <v>892</v>
      </c>
      <c r="C235">
        <f t="shared" si="3"/>
        <v>235</v>
      </c>
      <c r="D235" s="2"/>
      <c r="J235" s="7"/>
      <c r="K235" s="9"/>
    </row>
    <row r="236" spans="1:17" x14ac:dyDescent="0.2">
      <c r="A236" t="s">
        <v>107</v>
      </c>
      <c r="B236" t="s">
        <v>108</v>
      </c>
      <c r="C236">
        <f t="shared" si="3"/>
        <v>236</v>
      </c>
      <c r="D236" s="2"/>
      <c r="J236" s="7"/>
      <c r="K236" s="9"/>
    </row>
    <row r="237" spans="1:17" x14ac:dyDescent="0.2">
      <c r="A237" t="s">
        <v>405</v>
      </c>
      <c r="B237" s="17" t="s">
        <v>403</v>
      </c>
      <c r="C237">
        <f t="shared" si="3"/>
        <v>237</v>
      </c>
      <c r="D237" s="3"/>
      <c r="J237" s="7"/>
      <c r="K237" s="9"/>
      <c r="N237" s="17"/>
      <c r="Q237" s="17"/>
    </row>
    <row r="238" spans="1:17" x14ac:dyDescent="0.2">
      <c r="A238" t="s">
        <v>405</v>
      </c>
      <c r="B238" t="s">
        <v>1182</v>
      </c>
      <c r="C238">
        <f t="shared" si="3"/>
        <v>238</v>
      </c>
      <c r="D238" s="2"/>
      <c r="J238" s="7"/>
      <c r="K238" s="9"/>
    </row>
    <row r="239" spans="1:17" x14ac:dyDescent="0.2">
      <c r="A239" t="s">
        <v>966</v>
      </c>
      <c r="B239" t="s">
        <v>961</v>
      </c>
      <c r="C239">
        <f t="shared" si="3"/>
        <v>239</v>
      </c>
      <c r="D239" s="2"/>
    </row>
    <row r="240" spans="1:17" x14ac:dyDescent="0.2">
      <c r="A240" t="s">
        <v>816</v>
      </c>
      <c r="B240" t="s">
        <v>814</v>
      </c>
      <c r="C240">
        <f t="shared" si="3"/>
        <v>240</v>
      </c>
      <c r="D240" s="2"/>
      <c r="J240" s="7"/>
      <c r="K240" s="9"/>
    </row>
    <row r="241" spans="1:17" x14ac:dyDescent="0.2">
      <c r="A241" t="s">
        <v>556</v>
      </c>
      <c r="B241" t="s">
        <v>552</v>
      </c>
      <c r="C241">
        <f t="shared" si="3"/>
        <v>241</v>
      </c>
      <c r="D241" s="3"/>
      <c r="J241" s="7"/>
      <c r="K241" s="9"/>
    </row>
    <row r="242" spans="1:17" x14ac:dyDescent="0.2">
      <c r="A242" t="s">
        <v>556</v>
      </c>
      <c r="B242" t="s">
        <v>1098</v>
      </c>
      <c r="C242">
        <f t="shared" si="3"/>
        <v>242</v>
      </c>
      <c r="D242" s="3"/>
      <c r="J242" s="7"/>
      <c r="K242" s="9"/>
    </row>
    <row r="243" spans="1:17" x14ac:dyDescent="0.2">
      <c r="A243" t="s">
        <v>556</v>
      </c>
      <c r="B243" t="s">
        <v>1149</v>
      </c>
      <c r="C243">
        <f t="shared" si="3"/>
        <v>243</v>
      </c>
      <c r="D243" s="3"/>
      <c r="J243" s="7"/>
      <c r="K243" s="9"/>
    </row>
    <row r="244" spans="1:17" x14ac:dyDescent="0.2">
      <c r="A244" t="s">
        <v>556</v>
      </c>
      <c r="B244" t="s">
        <v>47</v>
      </c>
      <c r="C244">
        <f t="shared" si="3"/>
        <v>244</v>
      </c>
      <c r="D244" s="2"/>
      <c r="J244" s="7"/>
      <c r="K244" s="9"/>
    </row>
    <row r="245" spans="1:17" x14ac:dyDescent="0.2">
      <c r="A245" t="s">
        <v>1069</v>
      </c>
      <c r="B245" t="s">
        <v>1067</v>
      </c>
      <c r="C245">
        <f t="shared" si="3"/>
        <v>245</v>
      </c>
      <c r="D245" s="2"/>
      <c r="J245" s="7"/>
      <c r="K245" s="9"/>
    </row>
    <row r="246" spans="1:17" x14ac:dyDescent="0.2">
      <c r="A246" t="s">
        <v>97</v>
      </c>
      <c r="B246" s="17" t="s">
        <v>24</v>
      </c>
      <c r="C246">
        <f t="shared" si="3"/>
        <v>246</v>
      </c>
      <c r="D246" s="2"/>
      <c r="J246" s="7"/>
      <c r="K246" s="9"/>
      <c r="N246" s="17"/>
      <c r="Q246" s="17"/>
    </row>
    <row r="247" spans="1:17" x14ac:dyDescent="0.2">
      <c r="A247" t="s">
        <v>97</v>
      </c>
      <c r="B247" s="17" t="s">
        <v>95</v>
      </c>
      <c r="C247">
        <f t="shared" si="3"/>
        <v>247</v>
      </c>
      <c r="D247" s="2"/>
      <c r="J247" s="7"/>
      <c r="K247" s="9"/>
      <c r="N247" s="17"/>
      <c r="Q247" s="17"/>
    </row>
    <row r="248" spans="1:17" x14ac:dyDescent="0.2">
      <c r="A248" t="s">
        <v>718</v>
      </c>
      <c r="B248" t="s">
        <v>716</v>
      </c>
      <c r="C248">
        <f t="shared" si="3"/>
        <v>248</v>
      </c>
      <c r="D248" s="3"/>
      <c r="J248" s="7"/>
      <c r="K248" s="9"/>
    </row>
    <row r="249" spans="1:17" x14ac:dyDescent="0.2">
      <c r="A249" t="s">
        <v>718</v>
      </c>
      <c r="B249" t="s">
        <v>253</v>
      </c>
      <c r="C249">
        <f t="shared" si="3"/>
        <v>249</v>
      </c>
      <c r="D249" s="2"/>
      <c r="J249" s="7"/>
      <c r="K249" s="9"/>
    </row>
    <row r="250" spans="1:17" x14ac:dyDescent="0.2">
      <c r="A250" t="s">
        <v>548</v>
      </c>
      <c r="B250" s="17" t="s">
        <v>546</v>
      </c>
      <c r="C250">
        <f t="shared" si="3"/>
        <v>250</v>
      </c>
      <c r="D250" s="2"/>
      <c r="J250" s="7"/>
      <c r="K250" s="9"/>
      <c r="N250" s="17"/>
      <c r="Q250" s="17"/>
    </row>
    <row r="251" spans="1:17" x14ac:dyDescent="0.2">
      <c r="A251" t="s">
        <v>300</v>
      </c>
      <c r="B251" s="17" t="s">
        <v>292</v>
      </c>
      <c r="C251">
        <f t="shared" si="3"/>
        <v>251</v>
      </c>
      <c r="D251" s="3"/>
      <c r="J251" s="7"/>
      <c r="K251" s="9"/>
      <c r="N251" s="17"/>
      <c r="Q251" s="17"/>
    </row>
    <row r="252" spans="1:17" x14ac:dyDescent="0.2">
      <c r="A252" t="s">
        <v>623</v>
      </c>
      <c r="B252" t="s">
        <v>344</v>
      </c>
      <c r="C252">
        <f t="shared" si="3"/>
        <v>252</v>
      </c>
      <c r="D252" s="2"/>
      <c r="J252" s="7"/>
      <c r="K252" s="9"/>
    </row>
    <row r="253" spans="1:17" x14ac:dyDescent="0.2">
      <c r="A253" t="s">
        <v>623</v>
      </c>
      <c r="B253" t="s">
        <v>351</v>
      </c>
      <c r="C253">
        <f t="shared" si="3"/>
        <v>253</v>
      </c>
      <c r="D253" s="3"/>
      <c r="J253" s="7"/>
      <c r="K253" s="9"/>
    </row>
    <row r="254" spans="1:17" x14ac:dyDescent="0.2">
      <c r="A254" t="s">
        <v>623</v>
      </c>
      <c r="B254" t="s">
        <v>352</v>
      </c>
      <c r="C254">
        <f t="shared" si="3"/>
        <v>254</v>
      </c>
      <c r="D254" s="3"/>
      <c r="J254" s="7"/>
      <c r="K254" s="9"/>
    </row>
    <row r="255" spans="1:17" x14ac:dyDescent="0.2">
      <c r="A255" t="s">
        <v>623</v>
      </c>
      <c r="B255" t="s">
        <v>439</v>
      </c>
      <c r="C255">
        <f t="shared" si="3"/>
        <v>255</v>
      </c>
      <c r="D255" s="2"/>
      <c r="J255" s="7"/>
      <c r="K255" s="9"/>
    </row>
    <row r="256" spans="1:17" x14ac:dyDescent="0.2">
      <c r="A256" t="s">
        <v>623</v>
      </c>
      <c r="B256" t="s">
        <v>442</v>
      </c>
      <c r="C256">
        <f t="shared" si="3"/>
        <v>256</v>
      </c>
      <c r="D256" s="2"/>
      <c r="J256" s="7"/>
    </row>
    <row r="257" spans="1:11" x14ac:dyDescent="0.2">
      <c r="A257" t="s">
        <v>623</v>
      </c>
      <c r="B257" t="s">
        <v>482</v>
      </c>
      <c r="C257">
        <f t="shared" si="3"/>
        <v>257</v>
      </c>
      <c r="D257" s="2"/>
      <c r="J257" s="7"/>
      <c r="K257" s="9"/>
    </row>
    <row r="258" spans="1:11" x14ac:dyDescent="0.2">
      <c r="A258" t="s">
        <v>623</v>
      </c>
      <c r="B258" t="s">
        <v>534</v>
      </c>
      <c r="C258">
        <f t="shared" si="3"/>
        <v>258</v>
      </c>
      <c r="D258" s="2"/>
      <c r="J258" s="10"/>
    </row>
    <row r="259" spans="1:11" x14ac:dyDescent="0.2">
      <c r="A259" t="s">
        <v>623</v>
      </c>
      <c r="B259" t="s">
        <v>573</v>
      </c>
      <c r="C259">
        <f t="shared" ref="C259:C322" si="4">ROW(A259)</f>
        <v>259</v>
      </c>
      <c r="D259" s="2"/>
      <c r="G259" s="2"/>
      <c r="J259" s="7"/>
    </row>
    <row r="260" spans="1:11" x14ac:dyDescent="0.2">
      <c r="A260" t="s">
        <v>623</v>
      </c>
      <c r="B260" t="s">
        <v>621</v>
      </c>
      <c r="C260">
        <f t="shared" si="4"/>
        <v>260</v>
      </c>
      <c r="D260" s="2"/>
      <c r="G260" s="2"/>
      <c r="J260" s="7"/>
      <c r="K260" s="9"/>
    </row>
    <row r="261" spans="1:11" x14ac:dyDescent="0.2">
      <c r="A261" t="s">
        <v>623</v>
      </c>
      <c r="B261" t="s">
        <v>630</v>
      </c>
      <c r="C261">
        <f t="shared" si="4"/>
        <v>261</v>
      </c>
      <c r="D261" s="2"/>
      <c r="G261" s="2"/>
      <c r="J261" s="7"/>
      <c r="K261" s="9"/>
    </row>
    <row r="262" spans="1:11" x14ac:dyDescent="0.2">
      <c r="A262" t="s">
        <v>623</v>
      </c>
      <c r="B262" t="s">
        <v>661</v>
      </c>
      <c r="C262">
        <f t="shared" si="4"/>
        <v>262</v>
      </c>
      <c r="D262" s="3"/>
      <c r="G262" s="2"/>
      <c r="J262" s="7"/>
      <c r="K262" s="9"/>
    </row>
    <row r="263" spans="1:11" x14ac:dyDescent="0.2">
      <c r="A263" t="s">
        <v>623</v>
      </c>
      <c r="B263" t="s">
        <v>701</v>
      </c>
      <c r="C263">
        <f t="shared" si="4"/>
        <v>263</v>
      </c>
      <c r="D263" s="2"/>
      <c r="G263" s="2"/>
      <c r="J263" s="7"/>
      <c r="K263" s="9"/>
    </row>
    <row r="264" spans="1:11" x14ac:dyDescent="0.2">
      <c r="A264" t="s">
        <v>623</v>
      </c>
      <c r="B264" t="s">
        <v>1409</v>
      </c>
      <c r="C264">
        <f t="shared" si="4"/>
        <v>264</v>
      </c>
      <c r="D264" s="2"/>
      <c r="G264" s="2"/>
      <c r="J264" s="7"/>
      <c r="K264" s="9"/>
    </row>
    <row r="265" spans="1:11" x14ac:dyDescent="0.2">
      <c r="A265" t="s">
        <v>623</v>
      </c>
      <c r="B265" t="s">
        <v>745</v>
      </c>
      <c r="C265">
        <f t="shared" si="4"/>
        <v>265</v>
      </c>
      <c r="D265" s="2"/>
      <c r="G265" s="2"/>
      <c r="J265" s="7"/>
      <c r="K265" s="9"/>
    </row>
    <row r="266" spans="1:11" x14ac:dyDescent="0.2">
      <c r="A266" t="s">
        <v>623</v>
      </c>
      <c r="B266" t="s">
        <v>1007</v>
      </c>
      <c r="C266">
        <f t="shared" si="4"/>
        <v>266</v>
      </c>
      <c r="D266" s="2"/>
      <c r="G266" s="2"/>
      <c r="J266" s="7"/>
      <c r="K266" s="9"/>
    </row>
    <row r="267" spans="1:11" x14ac:dyDescent="0.2">
      <c r="A267" t="s">
        <v>623</v>
      </c>
      <c r="B267" t="s">
        <v>1032</v>
      </c>
      <c r="C267">
        <f t="shared" si="4"/>
        <v>267</v>
      </c>
      <c r="D267" s="2"/>
      <c r="G267" s="2"/>
      <c r="J267" s="7"/>
      <c r="K267" s="9"/>
    </row>
    <row r="268" spans="1:11" x14ac:dyDescent="0.2">
      <c r="A268" t="s">
        <v>623</v>
      </c>
      <c r="B268" t="s">
        <v>1212</v>
      </c>
      <c r="C268">
        <f t="shared" si="4"/>
        <v>268</v>
      </c>
      <c r="D268" s="2"/>
      <c r="G268" s="2"/>
      <c r="J268" s="7"/>
      <c r="K268" s="9"/>
    </row>
    <row r="269" spans="1:11" x14ac:dyDescent="0.2">
      <c r="A269" t="s">
        <v>623</v>
      </c>
      <c r="B269" t="s">
        <v>1238</v>
      </c>
      <c r="C269">
        <f t="shared" si="4"/>
        <v>269</v>
      </c>
      <c r="D269" s="2"/>
      <c r="G269" s="2"/>
      <c r="J269" s="7"/>
      <c r="K269" s="9"/>
    </row>
    <row r="270" spans="1:11" x14ac:dyDescent="0.2">
      <c r="A270" t="s">
        <v>623</v>
      </c>
      <c r="B270" t="s">
        <v>1262</v>
      </c>
      <c r="C270">
        <f t="shared" si="4"/>
        <v>270</v>
      </c>
      <c r="D270" s="2"/>
      <c r="G270" s="2"/>
      <c r="J270" s="7"/>
      <c r="K270" s="9"/>
    </row>
    <row r="271" spans="1:11" x14ac:dyDescent="0.2">
      <c r="A271" t="s">
        <v>623</v>
      </c>
      <c r="B271" t="s">
        <v>1283</v>
      </c>
      <c r="C271">
        <f t="shared" si="4"/>
        <v>271</v>
      </c>
      <c r="D271" s="2"/>
      <c r="G271" s="2"/>
      <c r="J271" s="7"/>
      <c r="K271" s="9"/>
    </row>
    <row r="272" spans="1:11" x14ac:dyDescent="0.2">
      <c r="A272" t="s">
        <v>942</v>
      </c>
      <c r="B272" t="s">
        <v>940</v>
      </c>
      <c r="C272">
        <f t="shared" si="4"/>
        <v>272</v>
      </c>
      <c r="D272" s="2"/>
      <c r="G272" s="2"/>
      <c r="J272" s="7"/>
      <c r="K272" s="9"/>
    </row>
    <row r="273" spans="1:17" x14ac:dyDescent="0.2">
      <c r="A273" t="s">
        <v>942</v>
      </c>
      <c r="B273" t="s">
        <v>1078</v>
      </c>
      <c r="C273">
        <f t="shared" si="4"/>
        <v>273</v>
      </c>
      <c r="D273" s="2"/>
      <c r="G273" s="2"/>
      <c r="J273" s="7"/>
      <c r="K273" s="9"/>
    </row>
    <row r="274" spans="1:17" x14ac:dyDescent="0.2">
      <c r="A274" t="s">
        <v>942</v>
      </c>
      <c r="B274" t="s">
        <v>1173</v>
      </c>
      <c r="C274">
        <f t="shared" si="4"/>
        <v>274</v>
      </c>
      <c r="D274" s="2"/>
      <c r="G274" s="2"/>
      <c r="J274" s="7"/>
      <c r="K274" s="9"/>
    </row>
    <row r="275" spans="1:17" x14ac:dyDescent="0.2">
      <c r="A275" t="s">
        <v>470</v>
      </c>
      <c r="B275" t="s">
        <v>437</v>
      </c>
      <c r="C275">
        <f t="shared" si="4"/>
        <v>275</v>
      </c>
      <c r="D275" s="2"/>
      <c r="G275" s="2"/>
      <c r="J275" s="7"/>
      <c r="K275" s="9"/>
    </row>
    <row r="276" spans="1:17" x14ac:dyDescent="0.2">
      <c r="A276" t="s">
        <v>470</v>
      </c>
      <c r="B276" t="s">
        <v>469</v>
      </c>
      <c r="C276">
        <f t="shared" si="4"/>
        <v>276</v>
      </c>
      <c r="D276" s="2"/>
      <c r="G276" s="2"/>
      <c r="J276" s="7"/>
      <c r="K276" s="9"/>
    </row>
    <row r="277" spans="1:17" x14ac:dyDescent="0.2">
      <c r="A277" t="s">
        <v>470</v>
      </c>
      <c r="B277" s="17" t="s">
        <v>590</v>
      </c>
      <c r="C277">
        <f t="shared" si="4"/>
        <v>277</v>
      </c>
      <c r="D277" s="2"/>
      <c r="G277" s="2"/>
      <c r="J277" s="7"/>
      <c r="K277" s="9"/>
      <c r="N277" s="17"/>
      <c r="Q277" s="17"/>
    </row>
    <row r="278" spans="1:17" x14ac:dyDescent="0.2">
      <c r="A278" t="s">
        <v>470</v>
      </c>
      <c r="B278" t="s">
        <v>639</v>
      </c>
      <c r="C278">
        <f t="shared" si="4"/>
        <v>278</v>
      </c>
      <c r="D278" s="2"/>
      <c r="G278" s="2"/>
      <c r="J278" s="7"/>
      <c r="K278" s="9"/>
    </row>
    <row r="279" spans="1:17" x14ac:dyDescent="0.2">
      <c r="A279" t="s">
        <v>470</v>
      </c>
      <c r="B279" t="s">
        <v>652</v>
      </c>
      <c r="C279">
        <f t="shared" si="4"/>
        <v>279</v>
      </c>
      <c r="D279" s="3"/>
      <c r="J279" s="7"/>
      <c r="K279" s="9"/>
    </row>
    <row r="280" spans="1:17" x14ac:dyDescent="0.2">
      <c r="A280" t="s">
        <v>470</v>
      </c>
      <c r="B280" t="s">
        <v>695</v>
      </c>
      <c r="C280">
        <f t="shared" si="4"/>
        <v>280</v>
      </c>
      <c r="D280" s="2"/>
      <c r="J280" s="7"/>
      <c r="K280" s="9"/>
    </row>
    <row r="281" spans="1:17" x14ac:dyDescent="0.2">
      <c r="A281" t="s">
        <v>470</v>
      </c>
      <c r="B281" s="17" t="s">
        <v>708</v>
      </c>
      <c r="C281">
        <f t="shared" si="4"/>
        <v>281</v>
      </c>
      <c r="D281" s="2"/>
      <c r="J281" s="7"/>
      <c r="K281" s="9"/>
      <c r="N281" s="17"/>
      <c r="Q281" s="17"/>
    </row>
    <row r="282" spans="1:17" x14ac:dyDescent="0.2">
      <c r="A282" t="s">
        <v>470</v>
      </c>
      <c r="B282" t="s">
        <v>776</v>
      </c>
      <c r="C282">
        <f t="shared" si="4"/>
        <v>282</v>
      </c>
      <c r="D282" s="2"/>
      <c r="G282" s="2"/>
      <c r="J282" s="7"/>
      <c r="K282" s="9"/>
    </row>
    <row r="283" spans="1:17" x14ac:dyDescent="0.2">
      <c r="A283" t="s">
        <v>470</v>
      </c>
      <c r="B283" t="s">
        <v>932</v>
      </c>
      <c r="C283">
        <f t="shared" si="4"/>
        <v>283</v>
      </c>
      <c r="D283" s="2"/>
      <c r="G283" s="2"/>
      <c r="J283" s="7"/>
      <c r="K283" s="9"/>
    </row>
    <row r="284" spans="1:17" x14ac:dyDescent="0.2">
      <c r="A284" t="s">
        <v>470</v>
      </c>
      <c r="B284" t="s">
        <v>948</v>
      </c>
      <c r="C284">
        <f t="shared" si="4"/>
        <v>284</v>
      </c>
      <c r="D284" s="2"/>
      <c r="G284" s="2"/>
      <c r="J284" s="7"/>
      <c r="K284" s="9"/>
    </row>
    <row r="285" spans="1:17" x14ac:dyDescent="0.2">
      <c r="A285" t="s">
        <v>470</v>
      </c>
      <c r="B285" s="17" t="s">
        <v>24</v>
      </c>
      <c r="C285">
        <f t="shared" si="4"/>
        <v>285</v>
      </c>
      <c r="D285" s="2"/>
      <c r="G285" s="2"/>
      <c r="J285" s="7"/>
      <c r="K285" s="9"/>
      <c r="N285" s="17"/>
      <c r="Q285" s="17"/>
    </row>
    <row r="286" spans="1:17" x14ac:dyDescent="0.2">
      <c r="A286" t="s">
        <v>470</v>
      </c>
      <c r="B286" t="s">
        <v>957</v>
      </c>
      <c r="C286">
        <f t="shared" si="4"/>
        <v>286</v>
      </c>
      <c r="D286" s="3"/>
      <c r="G286" s="2"/>
      <c r="J286" s="7"/>
      <c r="K286" s="9"/>
    </row>
    <row r="287" spans="1:17" x14ac:dyDescent="0.2">
      <c r="A287" t="s">
        <v>470</v>
      </c>
      <c r="B287" s="17" t="s">
        <v>960</v>
      </c>
      <c r="C287">
        <f t="shared" si="4"/>
        <v>287</v>
      </c>
      <c r="D287" s="3"/>
      <c r="G287" s="2"/>
      <c r="J287" s="7"/>
      <c r="K287" s="9"/>
      <c r="N287" s="17"/>
      <c r="Q287" s="17"/>
    </row>
    <row r="288" spans="1:17" x14ac:dyDescent="0.2">
      <c r="A288" t="s">
        <v>470</v>
      </c>
      <c r="B288" t="s">
        <v>1100</v>
      </c>
      <c r="C288">
        <f t="shared" si="4"/>
        <v>288</v>
      </c>
      <c r="D288" s="2"/>
      <c r="G288" s="2"/>
      <c r="J288" s="7"/>
      <c r="K288" s="9"/>
    </row>
    <row r="289" spans="1:11" x14ac:dyDescent="0.2">
      <c r="A289" t="s">
        <v>470</v>
      </c>
      <c r="B289" t="s">
        <v>1272</v>
      </c>
      <c r="C289">
        <f t="shared" si="4"/>
        <v>289</v>
      </c>
      <c r="D289" s="3"/>
      <c r="G289" s="2"/>
      <c r="J289" s="7"/>
      <c r="K289" s="9"/>
    </row>
    <row r="290" spans="1:11" x14ac:dyDescent="0.2">
      <c r="A290" t="s">
        <v>761</v>
      </c>
      <c r="B290" t="s">
        <v>759</v>
      </c>
      <c r="C290">
        <f t="shared" si="4"/>
        <v>290</v>
      </c>
      <c r="D290" s="3"/>
      <c r="G290" s="2"/>
      <c r="J290" s="7"/>
      <c r="K290" s="9"/>
    </row>
    <row r="291" spans="1:11" x14ac:dyDescent="0.2">
      <c r="A291" t="s">
        <v>596</v>
      </c>
      <c r="B291" t="s">
        <v>411</v>
      </c>
      <c r="C291">
        <f t="shared" si="4"/>
        <v>291</v>
      </c>
      <c r="D291" s="2"/>
      <c r="G291" s="2"/>
      <c r="J291" s="7"/>
      <c r="K291" s="9"/>
    </row>
    <row r="292" spans="1:11" x14ac:dyDescent="0.2">
      <c r="A292" t="s">
        <v>596</v>
      </c>
      <c r="B292" t="s">
        <v>799</v>
      </c>
      <c r="C292">
        <f t="shared" si="4"/>
        <v>292</v>
      </c>
      <c r="D292" s="2"/>
      <c r="G292" s="2"/>
      <c r="J292" s="7"/>
      <c r="K292" s="9"/>
    </row>
    <row r="293" spans="1:11" x14ac:dyDescent="0.2">
      <c r="A293" t="s">
        <v>424</v>
      </c>
      <c r="B293" t="s">
        <v>423</v>
      </c>
      <c r="C293">
        <f t="shared" si="4"/>
        <v>293</v>
      </c>
      <c r="D293" s="2"/>
      <c r="G293" s="2"/>
      <c r="J293" s="7"/>
      <c r="K293" s="9"/>
    </row>
    <row r="294" spans="1:11" x14ac:dyDescent="0.2">
      <c r="A294" t="s">
        <v>424</v>
      </c>
      <c r="B294" t="s">
        <v>485</v>
      </c>
      <c r="C294">
        <f t="shared" si="4"/>
        <v>294</v>
      </c>
      <c r="D294" s="3"/>
      <c r="G294" s="2"/>
      <c r="J294" s="7"/>
      <c r="K294" s="9"/>
    </row>
    <row r="295" spans="1:11" x14ac:dyDescent="0.2">
      <c r="A295" t="s">
        <v>424</v>
      </c>
      <c r="B295" t="s">
        <v>563</v>
      </c>
      <c r="C295">
        <f t="shared" si="4"/>
        <v>295</v>
      </c>
      <c r="D295" s="2"/>
      <c r="G295" s="2"/>
      <c r="J295" s="7"/>
      <c r="K295" s="9"/>
    </row>
    <row r="296" spans="1:11" x14ac:dyDescent="0.2">
      <c r="A296" t="s">
        <v>424</v>
      </c>
      <c r="B296" t="s">
        <v>564</v>
      </c>
      <c r="C296">
        <f t="shared" si="4"/>
        <v>296</v>
      </c>
      <c r="D296" s="2"/>
      <c r="G296" s="2"/>
      <c r="J296" s="7"/>
      <c r="K296" s="9"/>
    </row>
    <row r="297" spans="1:11" x14ac:dyDescent="0.2">
      <c r="A297" t="s">
        <v>424</v>
      </c>
      <c r="B297" t="s">
        <v>80</v>
      </c>
      <c r="C297">
        <f t="shared" si="4"/>
        <v>297</v>
      </c>
      <c r="D297" s="2"/>
      <c r="G297" s="2"/>
      <c r="J297" s="7"/>
      <c r="K297" s="9"/>
    </row>
    <row r="298" spans="1:11" x14ac:dyDescent="0.2">
      <c r="A298" t="s">
        <v>424</v>
      </c>
      <c r="B298" t="s">
        <v>614</v>
      </c>
      <c r="C298">
        <f t="shared" si="4"/>
        <v>298</v>
      </c>
      <c r="D298" s="2"/>
      <c r="G298" s="2"/>
      <c r="J298" s="7"/>
      <c r="K298" s="9"/>
    </row>
    <row r="299" spans="1:11" x14ac:dyDescent="0.2">
      <c r="A299" t="s">
        <v>424</v>
      </c>
      <c r="B299" t="s">
        <v>658</v>
      </c>
      <c r="C299">
        <f t="shared" si="4"/>
        <v>299</v>
      </c>
      <c r="D299" s="3"/>
      <c r="J299" s="7"/>
      <c r="K299" s="9"/>
    </row>
    <row r="300" spans="1:11" x14ac:dyDescent="0.2">
      <c r="A300" t="s">
        <v>424</v>
      </c>
      <c r="B300" t="s">
        <v>680</v>
      </c>
      <c r="C300">
        <f t="shared" si="4"/>
        <v>300</v>
      </c>
      <c r="D300" s="2"/>
      <c r="J300" s="7"/>
      <c r="K300" s="9"/>
    </row>
    <row r="301" spans="1:11" x14ac:dyDescent="0.2">
      <c r="A301" t="s">
        <v>424</v>
      </c>
      <c r="B301" t="s">
        <v>682</v>
      </c>
      <c r="C301">
        <f t="shared" si="4"/>
        <v>301</v>
      </c>
      <c r="D301" s="2"/>
      <c r="J301" s="7"/>
      <c r="K301" s="9"/>
    </row>
    <row r="302" spans="1:11" x14ac:dyDescent="0.2">
      <c r="A302" t="s">
        <v>424</v>
      </c>
      <c r="B302" t="s">
        <v>749</v>
      </c>
      <c r="C302">
        <f t="shared" si="4"/>
        <v>302</v>
      </c>
      <c r="D302" s="2"/>
      <c r="J302" s="7"/>
      <c r="K302" s="9"/>
    </row>
    <row r="303" spans="1:11" x14ac:dyDescent="0.2">
      <c r="A303" t="s">
        <v>424</v>
      </c>
      <c r="B303" t="s">
        <v>755</v>
      </c>
      <c r="C303">
        <f t="shared" si="4"/>
        <v>303</v>
      </c>
      <c r="D303" s="2"/>
      <c r="J303" s="7"/>
      <c r="K303" s="9"/>
    </row>
    <row r="304" spans="1:11" x14ac:dyDescent="0.2">
      <c r="A304" t="s">
        <v>424</v>
      </c>
      <c r="B304" t="s">
        <v>779</v>
      </c>
      <c r="C304">
        <f t="shared" si="4"/>
        <v>304</v>
      </c>
      <c r="D304" s="2"/>
      <c r="J304" s="7"/>
      <c r="K304" s="9"/>
    </row>
    <row r="305" spans="1:11" x14ac:dyDescent="0.2">
      <c r="A305" t="s">
        <v>424</v>
      </c>
      <c r="B305" t="s">
        <v>844</v>
      </c>
      <c r="C305">
        <f t="shared" si="4"/>
        <v>305</v>
      </c>
      <c r="D305" s="2"/>
      <c r="J305" s="7"/>
      <c r="K305" s="9"/>
    </row>
    <row r="306" spans="1:11" x14ac:dyDescent="0.2">
      <c r="A306" t="s">
        <v>424</v>
      </c>
      <c r="B306" t="s">
        <v>875</v>
      </c>
      <c r="C306">
        <f t="shared" si="4"/>
        <v>306</v>
      </c>
      <c r="D306" s="2"/>
      <c r="J306" s="7"/>
      <c r="K306" s="9"/>
    </row>
    <row r="307" spans="1:11" x14ac:dyDescent="0.2">
      <c r="A307" t="s">
        <v>424</v>
      </c>
      <c r="B307" t="s">
        <v>883</v>
      </c>
      <c r="C307">
        <f t="shared" si="4"/>
        <v>307</v>
      </c>
      <c r="D307" s="2"/>
      <c r="J307" s="7"/>
      <c r="K307" s="9"/>
    </row>
    <row r="308" spans="1:11" x14ac:dyDescent="0.2">
      <c r="A308" t="s">
        <v>424</v>
      </c>
      <c r="B308" t="s">
        <v>899</v>
      </c>
      <c r="C308">
        <f t="shared" si="4"/>
        <v>308</v>
      </c>
      <c r="D308" s="2"/>
      <c r="J308" s="7"/>
      <c r="K308" s="9"/>
    </row>
    <row r="309" spans="1:11" x14ac:dyDescent="0.2">
      <c r="A309" t="s">
        <v>424</v>
      </c>
      <c r="B309" t="s">
        <v>900</v>
      </c>
      <c r="C309">
        <f t="shared" si="4"/>
        <v>309</v>
      </c>
      <c r="D309" s="3"/>
      <c r="J309" s="7"/>
      <c r="K309" s="9"/>
    </row>
    <row r="310" spans="1:11" x14ac:dyDescent="0.2">
      <c r="A310" t="s">
        <v>424</v>
      </c>
      <c r="B310" t="s">
        <v>81</v>
      </c>
      <c r="C310">
        <f t="shared" si="4"/>
        <v>310</v>
      </c>
      <c r="D310" s="3"/>
      <c r="J310" s="7"/>
      <c r="K310" s="9"/>
    </row>
    <row r="311" spans="1:11" x14ac:dyDescent="0.2">
      <c r="A311" t="s">
        <v>424</v>
      </c>
      <c r="B311" t="s">
        <v>935</v>
      </c>
      <c r="C311">
        <f t="shared" si="4"/>
        <v>311</v>
      </c>
      <c r="D311" s="2"/>
      <c r="J311" s="7"/>
      <c r="K311" s="9"/>
    </row>
    <row r="312" spans="1:11" x14ac:dyDescent="0.2">
      <c r="A312" t="s">
        <v>424</v>
      </c>
      <c r="B312" t="s">
        <v>967</v>
      </c>
      <c r="C312">
        <f t="shared" si="4"/>
        <v>312</v>
      </c>
      <c r="D312" s="3"/>
      <c r="J312" s="7"/>
      <c r="K312" s="9"/>
    </row>
    <row r="313" spans="1:11" x14ac:dyDescent="0.2">
      <c r="A313" t="s">
        <v>424</v>
      </c>
      <c r="B313" t="s">
        <v>981</v>
      </c>
      <c r="C313">
        <f t="shared" si="4"/>
        <v>313</v>
      </c>
      <c r="D313" s="3"/>
      <c r="J313" s="7"/>
      <c r="K313" s="9"/>
    </row>
    <row r="314" spans="1:11" x14ac:dyDescent="0.2">
      <c r="A314" t="s">
        <v>424</v>
      </c>
      <c r="B314" t="s">
        <v>1041</v>
      </c>
      <c r="C314">
        <f t="shared" si="4"/>
        <v>314</v>
      </c>
      <c r="D314" s="2"/>
      <c r="J314" s="7"/>
      <c r="K314" s="9"/>
    </row>
    <row r="315" spans="1:11" x14ac:dyDescent="0.2">
      <c r="A315" t="s">
        <v>424</v>
      </c>
      <c r="B315" t="s">
        <v>1070</v>
      </c>
      <c r="C315">
        <f t="shared" si="4"/>
        <v>315</v>
      </c>
      <c r="D315" s="3"/>
      <c r="J315" s="7"/>
      <c r="K315" s="9"/>
    </row>
    <row r="316" spans="1:11" x14ac:dyDescent="0.2">
      <c r="A316" t="s">
        <v>424</v>
      </c>
      <c r="B316" t="s">
        <v>145</v>
      </c>
      <c r="C316">
        <f t="shared" si="4"/>
        <v>316</v>
      </c>
      <c r="D316" s="3"/>
      <c r="J316" s="7"/>
      <c r="K316" s="9"/>
    </row>
    <row r="317" spans="1:11" x14ac:dyDescent="0.2">
      <c r="A317" t="s">
        <v>424</v>
      </c>
      <c r="B317" t="s">
        <v>1132</v>
      </c>
      <c r="C317">
        <f t="shared" si="4"/>
        <v>317</v>
      </c>
      <c r="D317" s="2"/>
      <c r="J317" s="7"/>
      <c r="K317" s="9"/>
    </row>
    <row r="318" spans="1:11" x14ac:dyDescent="0.2">
      <c r="A318" t="s">
        <v>424</v>
      </c>
      <c r="B318" t="s">
        <v>1581</v>
      </c>
      <c r="C318">
        <f t="shared" si="4"/>
        <v>318</v>
      </c>
      <c r="D318" s="2"/>
      <c r="J318" s="7"/>
      <c r="K318" s="9"/>
    </row>
    <row r="319" spans="1:11" x14ac:dyDescent="0.2">
      <c r="A319" t="s">
        <v>424</v>
      </c>
      <c r="B319" t="s">
        <v>1210</v>
      </c>
      <c r="C319">
        <f t="shared" si="4"/>
        <v>319</v>
      </c>
      <c r="D319" s="2"/>
      <c r="J319" s="7"/>
      <c r="K319" s="9"/>
    </row>
    <row r="320" spans="1:11" x14ac:dyDescent="0.2">
      <c r="A320" t="s">
        <v>424</v>
      </c>
      <c r="B320" t="s">
        <v>1235</v>
      </c>
      <c r="C320">
        <f t="shared" si="4"/>
        <v>320</v>
      </c>
      <c r="D320" s="2"/>
      <c r="J320" s="7"/>
      <c r="K320" s="9"/>
    </row>
    <row r="321" spans="1:17" x14ac:dyDescent="0.2">
      <c r="A321" t="s">
        <v>424</v>
      </c>
      <c r="B321" t="s">
        <v>3</v>
      </c>
      <c r="C321">
        <f t="shared" si="4"/>
        <v>321</v>
      </c>
      <c r="D321" s="2"/>
      <c r="J321" s="7"/>
      <c r="K321" s="9"/>
    </row>
    <row r="322" spans="1:17" x14ac:dyDescent="0.2">
      <c r="A322" t="s">
        <v>424</v>
      </c>
      <c r="B322" t="s">
        <v>1272</v>
      </c>
      <c r="C322">
        <f t="shared" si="4"/>
        <v>322</v>
      </c>
      <c r="D322" s="3"/>
      <c r="J322" s="7"/>
      <c r="K322" s="9"/>
    </row>
    <row r="323" spans="1:17" x14ac:dyDescent="0.2">
      <c r="A323" t="s">
        <v>424</v>
      </c>
      <c r="B323" t="s">
        <v>1280</v>
      </c>
      <c r="C323">
        <f t="shared" ref="C323:C386" si="5">ROW(A323)</f>
        <v>323</v>
      </c>
      <c r="D323" s="2"/>
      <c r="J323" s="7"/>
      <c r="K323" s="9"/>
    </row>
    <row r="324" spans="1:17" x14ac:dyDescent="0.2">
      <c r="A324" t="s">
        <v>343</v>
      </c>
      <c r="B324" t="s">
        <v>341</v>
      </c>
      <c r="C324">
        <f t="shared" si="5"/>
        <v>324</v>
      </c>
      <c r="D324" s="3"/>
      <c r="J324" s="7"/>
      <c r="K324" s="9"/>
    </row>
    <row r="325" spans="1:17" x14ac:dyDescent="0.2">
      <c r="A325" t="s">
        <v>343</v>
      </c>
      <c r="B325" t="s">
        <v>349</v>
      </c>
      <c r="C325">
        <f t="shared" si="5"/>
        <v>325</v>
      </c>
      <c r="D325" s="2"/>
      <c r="J325" s="7"/>
      <c r="K325" s="9"/>
    </row>
    <row r="326" spans="1:17" x14ac:dyDescent="0.2">
      <c r="A326" t="s">
        <v>343</v>
      </c>
      <c r="B326" t="s">
        <v>357</v>
      </c>
      <c r="C326">
        <f t="shared" si="5"/>
        <v>326</v>
      </c>
      <c r="D326" s="2"/>
      <c r="J326" s="10"/>
    </row>
    <row r="327" spans="1:17" x14ac:dyDescent="0.2">
      <c r="A327" t="s">
        <v>343</v>
      </c>
      <c r="B327" t="s">
        <v>361</v>
      </c>
      <c r="C327">
        <f t="shared" si="5"/>
        <v>327</v>
      </c>
      <c r="D327" s="2"/>
      <c r="J327" s="7"/>
      <c r="K327" s="9"/>
    </row>
    <row r="328" spans="1:17" x14ac:dyDescent="0.2">
      <c r="A328" t="s">
        <v>343</v>
      </c>
      <c r="B328" t="s">
        <v>363</v>
      </c>
      <c r="C328">
        <f t="shared" si="5"/>
        <v>328</v>
      </c>
      <c r="D328" s="2"/>
      <c r="J328" s="7"/>
      <c r="K328" s="9"/>
    </row>
    <row r="329" spans="1:17" x14ac:dyDescent="0.2">
      <c r="A329" t="s">
        <v>343</v>
      </c>
      <c r="B329" t="s">
        <v>386</v>
      </c>
      <c r="C329">
        <f t="shared" si="5"/>
        <v>329</v>
      </c>
      <c r="D329" s="2"/>
      <c r="J329" s="10"/>
    </row>
    <row r="330" spans="1:17" x14ac:dyDescent="0.2">
      <c r="A330" t="s">
        <v>343</v>
      </c>
      <c r="B330" s="17" t="s">
        <v>426</v>
      </c>
      <c r="C330">
        <f t="shared" si="5"/>
        <v>330</v>
      </c>
      <c r="D330" s="2"/>
      <c r="J330" s="7"/>
      <c r="K330" s="9"/>
      <c r="N330" s="17"/>
      <c r="Q330" s="17"/>
    </row>
    <row r="331" spans="1:17" x14ac:dyDescent="0.2">
      <c r="A331" t="s">
        <v>343</v>
      </c>
      <c r="B331" t="s">
        <v>428</v>
      </c>
      <c r="C331">
        <f t="shared" si="5"/>
        <v>331</v>
      </c>
      <c r="D331" s="3"/>
      <c r="J331" s="7"/>
      <c r="K331" s="9"/>
    </row>
    <row r="332" spans="1:17" x14ac:dyDescent="0.2">
      <c r="A332" t="s">
        <v>343</v>
      </c>
      <c r="B332" t="s">
        <v>431</v>
      </c>
      <c r="C332">
        <f t="shared" si="5"/>
        <v>332</v>
      </c>
      <c r="D332" s="2"/>
      <c r="J332" s="7"/>
      <c r="K332" s="9"/>
    </row>
    <row r="333" spans="1:17" x14ac:dyDescent="0.2">
      <c r="A333" t="s">
        <v>343</v>
      </c>
      <c r="B333" t="s">
        <v>469</v>
      </c>
      <c r="C333">
        <f t="shared" si="5"/>
        <v>333</v>
      </c>
      <c r="D333" s="2"/>
      <c r="J333" s="7"/>
      <c r="K333" s="9"/>
    </row>
    <row r="334" spans="1:17" x14ac:dyDescent="0.2">
      <c r="A334" t="s">
        <v>343</v>
      </c>
      <c r="B334" t="s">
        <v>480</v>
      </c>
      <c r="C334">
        <f t="shared" si="5"/>
        <v>334</v>
      </c>
      <c r="D334" s="2"/>
      <c r="J334" s="7"/>
      <c r="K334" s="9"/>
    </row>
    <row r="335" spans="1:17" x14ac:dyDescent="0.2">
      <c r="A335" t="s">
        <v>343</v>
      </c>
      <c r="B335" t="s">
        <v>496</v>
      </c>
      <c r="C335">
        <f t="shared" si="5"/>
        <v>335</v>
      </c>
      <c r="D335" s="2"/>
      <c r="J335" s="7"/>
      <c r="K335" s="9"/>
    </row>
    <row r="336" spans="1:17" x14ac:dyDescent="0.2">
      <c r="A336" t="s">
        <v>343</v>
      </c>
      <c r="B336" t="s">
        <v>507</v>
      </c>
      <c r="C336">
        <f t="shared" si="5"/>
        <v>336</v>
      </c>
      <c r="D336" s="2"/>
      <c r="J336" s="7"/>
      <c r="K336" s="9"/>
    </row>
    <row r="337" spans="1:17" x14ac:dyDescent="0.2">
      <c r="A337" t="s">
        <v>343</v>
      </c>
      <c r="B337" t="s">
        <v>531</v>
      </c>
      <c r="C337">
        <f t="shared" si="5"/>
        <v>337</v>
      </c>
      <c r="D337" s="2"/>
      <c r="J337" s="7"/>
      <c r="K337" s="9"/>
    </row>
    <row r="338" spans="1:17" x14ac:dyDescent="0.2">
      <c r="A338" t="s">
        <v>343</v>
      </c>
      <c r="B338" t="s">
        <v>543</v>
      </c>
      <c r="C338">
        <f t="shared" si="5"/>
        <v>338</v>
      </c>
      <c r="D338" s="2"/>
      <c r="J338" s="7"/>
      <c r="K338" s="9"/>
    </row>
    <row r="339" spans="1:17" x14ac:dyDescent="0.2">
      <c r="A339" t="s">
        <v>343</v>
      </c>
      <c r="B339" s="14" t="s">
        <v>581</v>
      </c>
      <c r="C339">
        <f t="shared" si="5"/>
        <v>339</v>
      </c>
      <c r="D339" s="2"/>
      <c r="J339" s="7"/>
      <c r="K339" s="9"/>
      <c r="N339" s="14"/>
      <c r="Q339" s="14"/>
    </row>
    <row r="340" spans="1:17" x14ac:dyDescent="0.2">
      <c r="A340" t="s">
        <v>343</v>
      </c>
      <c r="B340" s="17" t="s">
        <v>590</v>
      </c>
      <c r="C340">
        <f t="shared" si="5"/>
        <v>340</v>
      </c>
      <c r="D340" s="2"/>
      <c r="J340" s="7"/>
      <c r="K340" s="9"/>
      <c r="N340" s="17"/>
      <c r="Q340" s="17"/>
    </row>
    <row r="341" spans="1:17" x14ac:dyDescent="0.2">
      <c r="A341" t="s">
        <v>343</v>
      </c>
      <c r="B341" t="s">
        <v>594</v>
      </c>
      <c r="C341">
        <f t="shared" si="5"/>
        <v>341</v>
      </c>
      <c r="D341" s="2"/>
      <c r="J341" s="7"/>
      <c r="K341" s="9"/>
    </row>
    <row r="342" spans="1:17" x14ac:dyDescent="0.2">
      <c r="A342" t="s">
        <v>343</v>
      </c>
      <c r="B342" s="17" t="s">
        <v>634</v>
      </c>
      <c r="C342">
        <f t="shared" si="5"/>
        <v>342</v>
      </c>
      <c r="D342" s="2"/>
      <c r="J342" s="7"/>
      <c r="K342" s="9"/>
      <c r="N342" s="17"/>
      <c r="Q342" s="17"/>
    </row>
    <row r="343" spans="1:17" x14ac:dyDescent="0.2">
      <c r="A343" t="s">
        <v>343</v>
      </c>
      <c r="B343" t="s">
        <v>665</v>
      </c>
      <c r="C343">
        <f t="shared" si="5"/>
        <v>343</v>
      </c>
      <c r="D343" s="2"/>
      <c r="J343" s="7"/>
      <c r="K343" s="9"/>
    </row>
    <row r="344" spans="1:17" x14ac:dyDescent="0.2">
      <c r="A344" t="s">
        <v>343</v>
      </c>
      <c r="B344" t="s">
        <v>666</v>
      </c>
      <c r="C344">
        <f t="shared" si="5"/>
        <v>344</v>
      </c>
      <c r="D344" s="2"/>
      <c r="J344" s="7"/>
      <c r="K344" s="9"/>
    </row>
    <row r="345" spans="1:17" x14ac:dyDescent="0.2">
      <c r="A345" t="s">
        <v>343</v>
      </c>
      <c r="B345" s="17" t="s">
        <v>670</v>
      </c>
      <c r="C345">
        <f t="shared" si="5"/>
        <v>345</v>
      </c>
      <c r="D345" s="3"/>
      <c r="J345" s="7"/>
      <c r="K345" s="9"/>
      <c r="N345" s="17"/>
      <c r="Q345" s="17"/>
    </row>
    <row r="346" spans="1:17" x14ac:dyDescent="0.2">
      <c r="A346" t="s">
        <v>343</v>
      </c>
      <c r="B346" t="s">
        <v>715</v>
      </c>
      <c r="C346">
        <f t="shared" si="5"/>
        <v>346</v>
      </c>
      <c r="D346" s="3"/>
      <c r="J346" s="7"/>
      <c r="K346" s="9"/>
    </row>
    <row r="347" spans="1:17" x14ac:dyDescent="0.2">
      <c r="A347" t="s">
        <v>343</v>
      </c>
      <c r="B347" s="17" t="s">
        <v>744</v>
      </c>
      <c r="C347">
        <f t="shared" si="5"/>
        <v>347</v>
      </c>
      <c r="D347" s="2"/>
      <c r="J347" s="7"/>
      <c r="K347" s="9"/>
      <c r="N347" s="17"/>
      <c r="Q347" s="17"/>
    </row>
    <row r="348" spans="1:17" x14ac:dyDescent="0.2">
      <c r="A348" t="s">
        <v>343</v>
      </c>
      <c r="B348" t="s">
        <v>750</v>
      </c>
      <c r="C348">
        <f t="shared" si="5"/>
        <v>348</v>
      </c>
      <c r="D348" s="2"/>
      <c r="J348" s="7"/>
      <c r="K348" s="9"/>
    </row>
    <row r="349" spans="1:17" x14ac:dyDescent="0.2">
      <c r="A349" t="s">
        <v>343</v>
      </c>
      <c r="B349" s="17" t="s">
        <v>765</v>
      </c>
      <c r="C349">
        <f t="shared" si="5"/>
        <v>349</v>
      </c>
      <c r="D349" s="2"/>
      <c r="J349" s="7"/>
      <c r="N349" s="17"/>
      <c r="Q349" s="17"/>
    </row>
    <row r="350" spans="1:17" x14ac:dyDescent="0.2">
      <c r="A350" t="s">
        <v>343</v>
      </c>
      <c r="B350" t="s">
        <v>779</v>
      </c>
      <c r="C350">
        <f t="shared" si="5"/>
        <v>350</v>
      </c>
      <c r="D350" s="2"/>
      <c r="J350" s="7"/>
      <c r="K350" s="9"/>
    </row>
    <row r="351" spans="1:17" x14ac:dyDescent="0.2">
      <c r="A351" t="s">
        <v>343</v>
      </c>
      <c r="B351" t="s">
        <v>807</v>
      </c>
      <c r="C351">
        <f t="shared" si="5"/>
        <v>351</v>
      </c>
      <c r="D351" s="2"/>
      <c r="J351" s="7"/>
      <c r="K351" s="9"/>
    </row>
    <row r="352" spans="1:17" x14ac:dyDescent="0.2">
      <c r="A352" t="s">
        <v>343</v>
      </c>
      <c r="B352" t="s">
        <v>817</v>
      </c>
      <c r="C352">
        <f t="shared" si="5"/>
        <v>352</v>
      </c>
      <c r="D352" s="2"/>
      <c r="J352" s="7"/>
      <c r="K352" s="9"/>
    </row>
    <row r="353" spans="1:17" x14ac:dyDescent="0.2">
      <c r="A353" t="s">
        <v>343</v>
      </c>
      <c r="B353" t="s">
        <v>820</v>
      </c>
      <c r="C353">
        <f t="shared" si="5"/>
        <v>353</v>
      </c>
      <c r="D353" s="2"/>
      <c r="J353" s="7"/>
      <c r="K353" s="9"/>
    </row>
    <row r="354" spans="1:17" x14ac:dyDescent="0.2">
      <c r="A354" t="s">
        <v>343</v>
      </c>
      <c r="B354" t="s">
        <v>839</v>
      </c>
      <c r="C354">
        <f t="shared" si="5"/>
        <v>354</v>
      </c>
      <c r="D354" s="2"/>
      <c r="J354" s="7"/>
      <c r="K354" s="9"/>
    </row>
    <row r="355" spans="1:17" x14ac:dyDescent="0.2">
      <c r="A355" t="s">
        <v>343</v>
      </c>
      <c r="B355" t="s">
        <v>846</v>
      </c>
      <c r="C355">
        <f t="shared" si="5"/>
        <v>355</v>
      </c>
      <c r="D355" s="2"/>
      <c r="J355" s="7"/>
      <c r="K355" s="9"/>
    </row>
    <row r="356" spans="1:17" x14ac:dyDescent="0.2">
      <c r="A356" t="s">
        <v>343</v>
      </c>
      <c r="B356" t="s">
        <v>850</v>
      </c>
      <c r="C356">
        <f t="shared" si="5"/>
        <v>356</v>
      </c>
      <c r="D356" s="2"/>
      <c r="J356" s="7"/>
      <c r="K356" s="9"/>
    </row>
    <row r="357" spans="1:17" x14ac:dyDescent="0.2">
      <c r="A357" t="s">
        <v>343</v>
      </c>
      <c r="B357" t="s">
        <v>853</v>
      </c>
      <c r="C357">
        <f t="shared" si="5"/>
        <v>357</v>
      </c>
      <c r="D357" s="2"/>
      <c r="J357" s="7"/>
      <c r="K357" s="9"/>
    </row>
    <row r="358" spans="1:17" x14ac:dyDescent="0.2">
      <c r="A358" t="s">
        <v>343</v>
      </c>
      <c r="B358" s="17" t="s">
        <v>854</v>
      </c>
      <c r="C358">
        <f t="shared" si="5"/>
        <v>358</v>
      </c>
      <c r="D358" s="2"/>
      <c r="J358" s="7"/>
      <c r="K358" s="9"/>
      <c r="N358" s="17"/>
      <c r="Q358" s="17"/>
    </row>
    <row r="359" spans="1:17" x14ac:dyDescent="0.2">
      <c r="A359" t="s">
        <v>343</v>
      </c>
      <c r="B359" t="s">
        <v>855</v>
      </c>
      <c r="C359">
        <f t="shared" si="5"/>
        <v>359</v>
      </c>
      <c r="D359" s="3"/>
      <c r="J359" s="7"/>
      <c r="K359" s="9"/>
    </row>
    <row r="360" spans="1:17" x14ac:dyDescent="0.2">
      <c r="A360" t="s">
        <v>343</v>
      </c>
      <c r="B360" t="s">
        <v>878</v>
      </c>
      <c r="C360">
        <f t="shared" si="5"/>
        <v>360</v>
      </c>
      <c r="D360" s="3"/>
      <c r="J360" s="7"/>
      <c r="K360" s="9"/>
    </row>
    <row r="361" spans="1:17" x14ac:dyDescent="0.2">
      <c r="A361" t="s">
        <v>343</v>
      </c>
      <c r="B361" s="17" t="s">
        <v>894</v>
      </c>
      <c r="C361">
        <f t="shared" si="5"/>
        <v>361</v>
      </c>
      <c r="D361" s="2"/>
      <c r="J361" s="7"/>
      <c r="K361" s="9"/>
      <c r="N361" s="17"/>
      <c r="Q361" s="17"/>
    </row>
    <row r="362" spans="1:17" x14ac:dyDescent="0.2">
      <c r="A362" t="s">
        <v>343</v>
      </c>
      <c r="B362" s="17" t="s">
        <v>896</v>
      </c>
      <c r="C362">
        <f t="shared" si="5"/>
        <v>362</v>
      </c>
      <c r="D362" s="2"/>
      <c r="J362" s="7"/>
      <c r="K362" s="9"/>
      <c r="N362" s="17"/>
      <c r="Q362" s="17"/>
    </row>
    <row r="363" spans="1:17" x14ac:dyDescent="0.2">
      <c r="A363" t="s">
        <v>343</v>
      </c>
      <c r="B363" t="s">
        <v>914</v>
      </c>
      <c r="C363">
        <f t="shared" si="5"/>
        <v>363</v>
      </c>
      <c r="D363" s="2"/>
      <c r="J363" s="7"/>
      <c r="K363" s="9"/>
    </row>
    <row r="364" spans="1:17" x14ac:dyDescent="0.2">
      <c r="A364" t="s">
        <v>343</v>
      </c>
      <c r="B364" t="s">
        <v>936</v>
      </c>
      <c r="C364">
        <f t="shared" si="5"/>
        <v>364</v>
      </c>
      <c r="D364" s="2"/>
      <c r="J364" s="7"/>
      <c r="K364" s="9"/>
    </row>
    <row r="365" spans="1:17" x14ac:dyDescent="0.2">
      <c r="A365" t="s">
        <v>343</v>
      </c>
      <c r="B365" t="s">
        <v>953</v>
      </c>
      <c r="C365">
        <f t="shared" si="5"/>
        <v>365</v>
      </c>
      <c r="D365" s="2"/>
      <c r="J365" s="7"/>
      <c r="K365" s="9"/>
    </row>
    <row r="366" spans="1:17" x14ac:dyDescent="0.2">
      <c r="A366" t="s">
        <v>343</v>
      </c>
      <c r="B366" t="s">
        <v>955</v>
      </c>
      <c r="C366">
        <f t="shared" si="5"/>
        <v>366</v>
      </c>
      <c r="D366" s="12"/>
      <c r="J366" s="7"/>
      <c r="K366" s="9"/>
    </row>
    <row r="367" spans="1:17" x14ac:dyDescent="0.2">
      <c r="A367" t="s">
        <v>343</v>
      </c>
      <c r="B367" s="17" t="s">
        <v>960</v>
      </c>
      <c r="C367">
        <f t="shared" si="5"/>
        <v>367</v>
      </c>
      <c r="D367" s="3"/>
      <c r="J367" s="7"/>
      <c r="K367" s="9"/>
      <c r="N367" s="17"/>
      <c r="Q367" s="17"/>
    </row>
    <row r="368" spans="1:17" x14ac:dyDescent="0.2">
      <c r="A368" t="s">
        <v>343</v>
      </c>
      <c r="B368" t="s">
        <v>972</v>
      </c>
      <c r="C368">
        <f t="shared" si="5"/>
        <v>368</v>
      </c>
      <c r="D368" s="2"/>
      <c r="J368" s="7"/>
      <c r="K368" s="9"/>
    </row>
    <row r="369" spans="1:17" x14ac:dyDescent="0.2">
      <c r="A369" t="s">
        <v>343</v>
      </c>
      <c r="B369" t="s">
        <v>990</v>
      </c>
      <c r="C369">
        <f t="shared" si="5"/>
        <v>369</v>
      </c>
      <c r="D369" s="2"/>
      <c r="J369" s="7"/>
      <c r="K369" s="9"/>
    </row>
    <row r="370" spans="1:17" x14ac:dyDescent="0.2">
      <c r="A370" t="s">
        <v>343</v>
      </c>
      <c r="B370" t="s">
        <v>991</v>
      </c>
      <c r="C370">
        <f t="shared" si="5"/>
        <v>370</v>
      </c>
      <c r="D370" s="2"/>
      <c r="J370" s="7"/>
      <c r="K370" s="9"/>
    </row>
    <row r="371" spans="1:17" x14ac:dyDescent="0.2">
      <c r="A371" t="s">
        <v>343</v>
      </c>
      <c r="B371" t="s">
        <v>993</v>
      </c>
      <c r="C371">
        <f t="shared" si="5"/>
        <v>371</v>
      </c>
      <c r="D371" s="2"/>
      <c r="J371" s="10"/>
    </row>
    <row r="372" spans="1:17" x14ac:dyDescent="0.2">
      <c r="A372" t="s">
        <v>343</v>
      </c>
      <c r="B372" t="s">
        <v>996</v>
      </c>
      <c r="C372">
        <f t="shared" si="5"/>
        <v>372</v>
      </c>
      <c r="D372" s="2"/>
      <c r="J372" s="7"/>
      <c r="K372" s="9"/>
    </row>
    <row r="373" spans="1:17" x14ac:dyDescent="0.2">
      <c r="A373" t="s">
        <v>343</v>
      </c>
      <c r="B373" s="17" t="s">
        <v>1005</v>
      </c>
      <c r="C373">
        <f t="shared" si="5"/>
        <v>373</v>
      </c>
      <c r="D373" s="2"/>
      <c r="J373" s="7"/>
      <c r="K373" s="9"/>
      <c r="N373" s="17"/>
      <c r="Q373" s="17"/>
    </row>
    <row r="374" spans="1:17" x14ac:dyDescent="0.2">
      <c r="A374" t="s">
        <v>343</v>
      </c>
      <c r="B374" t="s">
        <v>1014</v>
      </c>
      <c r="C374">
        <f t="shared" si="5"/>
        <v>374</v>
      </c>
      <c r="D374" s="2"/>
      <c r="J374" s="7"/>
      <c r="K374" s="9"/>
    </row>
    <row r="375" spans="1:17" x14ac:dyDescent="0.2">
      <c r="A375" t="s">
        <v>343</v>
      </c>
      <c r="B375" t="s">
        <v>1023</v>
      </c>
      <c r="C375">
        <f t="shared" si="5"/>
        <v>375</v>
      </c>
      <c r="D375" s="2"/>
      <c r="J375" s="7"/>
      <c r="K375" s="9"/>
    </row>
    <row r="376" spans="1:17" x14ac:dyDescent="0.2">
      <c r="A376" t="s">
        <v>343</v>
      </c>
      <c r="B376" t="s">
        <v>1025</v>
      </c>
      <c r="C376">
        <f t="shared" si="5"/>
        <v>376</v>
      </c>
      <c r="D376" s="2"/>
      <c r="J376" s="7"/>
      <c r="K376" s="9"/>
    </row>
    <row r="377" spans="1:17" x14ac:dyDescent="0.2">
      <c r="A377" t="s">
        <v>343</v>
      </c>
      <c r="B377" s="17" t="s">
        <v>1031</v>
      </c>
      <c r="C377">
        <f t="shared" si="5"/>
        <v>377</v>
      </c>
      <c r="D377" s="2"/>
      <c r="J377" s="7"/>
      <c r="K377" s="9"/>
      <c r="N377" s="17"/>
      <c r="Q377" s="17"/>
    </row>
    <row r="378" spans="1:17" x14ac:dyDescent="0.2">
      <c r="A378" t="s">
        <v>343</v>
      </c>
      <c r="B378" t="s">
        <v>1038</v>
      </c>
      <c r="C378">
        <f t="shared" si="5"/>
        <v>378</v>
      </c>
      <c r="D378" s="2"/>
      <c r="J378" s="7"/>
      <c r="K378" s="9"/>
    </row>
    <row r="379" spans="1:17" x14ac:dyDescent="0.2">
      <c r="A379" t="s">
        <v>343</v>
      </c>
      <c r="B379" t="s">
        <v>1045</v>
      </c>
      <c r="C379">
        <f t="shared" si="5"/>
        <v>379</v>
      </c>
      <c r="D379" s="2"/>
      <c r="J379" s="7"/>
      <c r="K379" s="9"/>
    </row>
    <row r="380" spans="1:17" x14ac:dyDescent="0.2">
      <c r="A380" t="s">
        <v>343</v>
      </c>
      <c r="B380" t="s">
        <v>1048</v>
      </c>
      <c r="C380">
        <f t="shared" si="5"/>
        <v>380</v>
      </c>
      <c r="D380" s="2"/>
      <c r="J380" s="7"/>
      <c r="K380" s="9"/>
    </row>
    <row r="381" spans="1:17" x14ac:dyDescent="0.2">
      <c r="A381" t="s">
        <v>343</v>
      </c>
      <c r="B381" t="s">
        <v>286</v>
      </c>
      <c r="C381">
        <f t="shared" si="5"/>
        <v>381</v>
      </c>
      <c r="D381" s="2"/>
      <c r="J381" s="7"/>
      <c r="K381" s="9"/>
    </row>
    <row r="382" spans="1:17" x14ac:dyDescent="0.2">
      <c r="A382" t="s">
        <v>343</v>
      </c>
      <c r="B382" s="17" t="s">
        <v>1074</v>
      </c>
      <c r="C382">
        <f t="shared" si="5"/>
        <v>382</v>
      </c>
      <c r="D382" s="2"/>
      <c r="J382" s="7"/>
      <c r="K382" s="9"/>
      <c r="N382" s="17"/>
      <c r="Q382" s="17"/>
    </row>
    <row r="383" spans="1:17" x14ac:dyDescent="0.2">
      <c r="A383" t="s">
        <v>343</v>
      </c>
      <c r="B383" t="s">
        <v>1078</v>
      </c>
      <c r="C383">
        <f t="shared" si="5"/>
        <v>383</v>
      </c>
      <c r="D383" s="2"/>
      <c r="J383" s="7"/>
      <c r="K383" s="9"/>
    </row>
    <row r="384" spans="1:17" x14ac:dyDescent="0.2">
      <c r="A384" t="s">
        <v>343</v>
      </c>
      <c r="B384" t="s">
        <v>1087</v>
      </c>
      <c r="C384">
        <f t="shared" si="5"/>
        <v>384</v>
      </c>
      <c r="D384" s="2"/>
      <c r="J384" s="7"/>
      <c r="K384" s="9"/>
    </row>
    <row r="385" spans="1:17" x14ac:dyDescent="0.2">
      <c r="A385" t="s">
        <v>343</v>
      </c>
      <c r="B385" t="s">
        <v>1104</v>
      </c>
      <c r="C385">
        <f t="shared" si="5"/>
        <v>385</v>
      </c>
      <c r="D385" s="2"/>
      <c r="J385" s="7"/>
      <c r="K385" s="9"/>
    </row>
    <row r="386" spans="1:17" x14ac:dyDescent="0.2">
      <c r="A386" t="s">
        <v>343</v>
      </c>
      <c r="B386" t="s">
        <v>1126</v>
      </c>
      <c r="C386">
        <f t="shared" si="5"/>
        <v>386</v>
      </c>
      <c r="D386" s="2"/>
      <c r="J386" s="7"/>
      <c r="K386" s="9"/>
    </row>
    <row r="387" spans="1:17" x14ac:dyDescent="0.2">
      <c r="A387" t="s">
        <v>343</v>
      </c>
      <c r="B387" s="17" t="s">
        <v>1147</v>
      </c>
      <c r="C387">
        <f t="shared" ref="C387:C450" si="6">ROW(A387)</f>
        <v>387</v>
      </c>
      <c r="D387" s="3"/>
      <c r="J387" s="7"/>
      <c r="K387" s="9"/>
      <c r="N387" s="17"/>
      <c r="Q387" s="17"/>
    </row>
    <row r="388" spans="1:17" x14ac:dyDescent="0.2">
      <c r="A388" t="s">
        <v>343</v>
      </c>
      <c r="B388" t="s">
        <v>1581</v>
      </c>
      <c r="C388">
        <f t="shared" si="6"/>
        <v>388</v>
      </c>
      <c r="D388" s="2"/>
      <c r="J388" s="7"/>
      <c r="K388" s="9"/>
    </row>
    <row r="389" spans="1:17" x14ac:dyDescent="0.2">
      <c r="A389" t="s">
        <v>343</v>
      </c>
      <c r="B389" t="s">
        <v>1168</v>
      </c>
      <c r="C389">
        <f t="shared" si="6"/>
        <v>389</v>
      </c>
      <c r="D389" s="2"/>
      <c r="J389" s="7"/>
      <c r="K389" s="9"/>
    </row>
    <row r="390" spans="1:17" x14ac:dyDescent="0.2">
      <c r="A390" t="s">
        <v>343</v>
      </c>
      <c r="B390" s="17" t="s">
        <v>1169</v>
      </c>
      <c r="C390">
        <f t="shared" si="6"/>
        <v>390</v>
      </c>
      <c r="D390" s="2"/>
      <c r="J390" s="7"/>
      <c r="K390" s="9"/>
      <c r="N390" s="17"/>
      <c r="Q390" s="17"/>
    </row>
    <row r="391" spans="1:17" x14ac:dyDescent="0.2">
      <c r="A391" t="s">
        <v>343</v>
      </c>
      <c r="B391" t="s">
        <v>1219</v>
      </c>
      <c r="C391">
        <f t="shared" si="6"/>
        <v>391</v>
      </c>
      <c r="D391" s="2"/>
      <c r="J391" s="7"/>
      <c r="K391" s="9"/>
    </row>
    <row r="392" spans="1:17" x14ac:dyDescent="0.2">
      <c r="A392" t="s">
        <v>343</v>
      </c>
      <c r="B392" t="s">
        <v>1225</v>
      </c>
      <c r="C392">
        <f t="shared" si="6"/>
        <v>392</v>
      </c>
      <c r="D392" s="2"/>
      <c r="J392" s="7"/>
      <c r="K392" s="9"/>
    </row>
    <row r="393" spans="1:17" x14ac:dyDescent="0.2">
      <c r="A393" t="s">
        <v>343</v>
      </c>
      <c r="B393" t="s">
        <v>1227</v>
      </c>
      <c r="C393">
        <f t="shared" si="6"/>
        <v>393</v>
      </c>
      <c r="D393" s="3"/>
      <c r="J393" s="7"/>
      <c r="K393" s="9"/>
    </row>
    <row r="394" spans="1:17" x14ac:dyDescent="0.2">
      <c r="A394" t="s">
        <v>343</v>
      </c>
      <c r="B394" t="s">
        <v>1237</v>
      </c>
      <c r="C394">
        <f t="shared" si="6"/>
        <v>394</v>
      </c>
      <c r="D394" s="2"/>
      <c r="J394" s="7"/>
      <c r="K394" s="9"/>
    </row>
    <row r="395" spans="1:17" x14ac:dyDescent="0.2">
      <c r="A395" t="s">
        <v>343</v>
      </c>
      <c r="B395" t="s">
        <v>1240</v>
      </c>
      <c r="C395">
        <f t="shared" si="6"/>
        <v>395</v>
      </c>
      <c r="D395" s="2"/>
      <c r="J395" s="7"/>
      <c r="K395" s="9"/>
    </row>
    <row r="396" spans="1:17" x14ac:dyDescent="0.2">
      <c r="A396" t="s">
        <v>343</v>
      </c>
      <c r="B396" s="17" t="s">
        <v>1241</v>
      </c>
      <c r="C396">
        <f t="shared" si="6"/>
        <v>396</v>
      </c>
      <c r="D396" s="2"/>
      <c r="J396" s="7"/>
      <c r="K396" s="9"/>
      <c r="N396" s="17"/>
      <c r="Q396" s="17"/>
    </row>
    <row r="397" spans="1:17" x14ac:dyDescent="0.2">
      <c r="A397" t="s">
        <v>343</v>
      </c>
      <c r="B397" t="s">
        <v>1256</v>
      </c>
      <c r="C397">
        <f t="shared" si="6"/>
        <v>397</v>
      </c>
      <c r="D397" s="2"/>
      <c r="J397" s="7"/>
      <c r="K397" s="9"/>
    </row>
    <row r="398" spans="1:17" x14ac:dyDescent="0.2">
      <c r="A398" t="s">
        <v>343</v>
      </c>
      <c r="B398" t="s">
        <v>1291</v>
      </c>
      <c r="C398">
        <f t="shared" si="6"/>
        <v>398</v>
      </c>
      <c r="D398" s="2"/>
      <c r="J398" s="7"/>
      <c r="K398" s="9"/>
    </row>
    <row r="399" spans="1:17" x14ac:dyDescent="0.2">
      <c r="A399" t="s">
        <v>44</v>
      </c>
      <c r="B399" s="17" t="s">
        <v>1451</v>
      </c>
      <c r="C399">
        <f t="shared" si="6"/>
        <v>399</v>
      </c>
      <c r="D399" s="2"/>
      <c r="J399" s="7"/>
      <c r="K399" s="9"/>
      <c r="N399" s="17"/>
      <c r="Q399" s="17"/>
    </row>
    <row r="400" spans="1:17" x14ac:dyDescent="0.2">
      <c r="A400" t="s">
        <v>117</v>
      </c>
      <c r="B400" t="s">
        <v>850</v>
      </c>
      <c r="C400">
        <f t="shared" si="6"/>
        <v>400</v>
      </c>
      <c r="D400" s="2"/>
      <c r="J400" s="7"/>
      <c r="K400" s="9"/>
    </row>
    <row r="401" spans="1:17" x14ac:dyDescent="0.2">
      <c r="A401" t="s">
        <v>242</v>
      </c>
      <c r="B401" t="s">
        <v>428</v>
      </c>
      <c r="C401">
        <f t="shared" si="6"/>
        <v>401</v>
      </c>
      <c r="D401" s="2"/>
      <c r="J401" s="7"/>
      <c r="K401" s="9"/>
    </row>
    <row r="402" spans="1:17" x14ac:dyDescent="0.2">
      <c r="A402" t="s">
        <v>242</v>
      </c>
      <c r="B402" t="s">
        <v>439</v>
      </c>
      <c r="C402">
        <f t="shared" si="6"/>
        <v>402</v>
      </c>
      <c r="D402" s="2"/>
      <c r="J402" s="7"/>
      <c r="K402" s="9"/>
    </row>
    <row r="403" spans="1:17" x14ac:dyDescent="0.2">
      <c r="A403" t="s">
        <v>242</v>
      </c>
      <c r="B403" s="17" t="s">
        <v>246</v>
      </c>
      <c r="C403">
        <f t="shared" si="6"/>
        <v>403</v>
      </c>
      <c r="D403" s="2"/>
      <c r="J403" s="7"/>
      <c r="K403" s="9"/>
      <c r="N403" s="17"/>
      <c r="Q403" s="17"/>
    </row>
    <row r="404" spans="1:17" x14ac:dyDescent="0.2">
      <c r="A404" t="s">
        <v>242</v>
      </c>
      <c r="B404" t="s">
        <v>523</v>
      </c>
      <c r="C404">
        <f t="shared" si="6"/>
        <v>404</v>
      </c>
      <c r="D404" s="2"/>
      <c r="J404" s="7"/>
      <c r="K404" s="9"/>
    </row>
    <row r="405" spans="1:17" x14ac:dyDescent="0.2">
      <c r="A405" t="s">
        <v>242</v>
      </c>
      <c r="B405" s="17" t="s">
        <v>597</v>
      </c>
      <c r="C405">
        <f t="shared" si="6"/>
        <v>405</v>
      </c>
      <c r="D405" s="2"/>
      <c r="J405" s="7"/>
      <c r="K405" s="9"/>
      <c r="N405" s="17"/>
      <c r="Q405" s="17"/>
    </row>
    <row r="406" spans="1:17" x14ac:dyDescent="0.2">
      <c r="A406" t="s">
        <v>242</v>
      </c>
      <c r="B406" s="17" t="s">
        <v>634</v>
      </c>
      <c r="C406">
        <f t="shared" si="6"/>
        <v>406</v>
      </c>
      <c r="D406" s="2"/>
      <c r="J406" s="7"/>
      <c r="K406" s="9"/>
      <c r="N406" s="17"/>
      <c r="Q406" s="17"/>
    </row>
    <row r="407" spans="1:17" x14ac:dyDescent="0.2">
      <c r="A407" t="s">
        <v>242</v>
      </c>
      <c r="B407" t="s">
        <v>697</v>
      </c>
      <c r="C407">
        <f t="shared" si="6"/>
        <v>407</v>
      </c>
      <c r="D407" s="2"/>
      <c r="J407" s="7"/>
      <c r="K407" s="9"/>
    </row>
    <row r="408" spans="1:17" x14ac:dyDescent="0.2">
      <c r="A408" t="s">
        <v>242</v>
      </c>
      <c r="B408" t="s">
        <v>201</v>
      </c>
      <c r="C408">
        <f t="shared" si="6"/>
        <v>408</v>
      </c>
      <c r="D408" s="2"/>
      <c r="J408" s="7"/>
      <c r="K408" s="9"/>
    </row>
    <row r="409" spans="1:17" x14ac:dyDescent="0.2">
      <c r="A409" t="s">
        <v>242</v>
      </c>
      <c r="B409" t="s">
        <v>730</v>
      </c>
      <c r="C409">
        <f t="shared" si="6"/>
        <v>409</v>
      </c>
      <c r="D409" s="2"/>
      <c r="J409" s="7"/>
      <c r="K409" s="9"/>
    </row>
    <row r="410" spans="1:17" x14ac:dyDescent="0.2">
      <c r="A410" t="s">
        <v>242</v>
      </c>
      <c r="B410" s="17" t="s">
        <v>763</v>
      </c>
      <c r="C410">
        <f t="shared" si="6"/>
        <v>410</v>
      </c>
      <c r="D410" s="2"/>
      <c r="J410" s="7"/>
      <c r="K410" s="9"/>
      <c r="N410" s="17"/>
      <c r="Q410" s="17"/>
    </row>
    <row r="411" spans="1:17" x14ac:dyDescent="0.2">
      <c r="A411" t="s">
        <v>242</v>
      </c>
      <c r="B411" t="s">
        <v>831</v>
      </c>
      <c r="C411">
        <f t="shared" si="6"/>
        <v>411</v>
      </c>
      <c r="D411" s="2"/>
      <c r="J411" s="7"/>
      <c r="K411" s="9"/>
    </row>
    <row r="412" spans="1:17" x14ac:dyDescent="0.2">
      <c r="A412" t="s">
        <v>242</v>
      </c>
      <c r="B412" t="s">
        <v>908</v>
      </c>
      <c r="C412">
        <f t="shared" si="6"/>
        <v>412</v>
      </c>
      <c r="D412" s="2"/>
      <c r="J412" s="7"/>
      <c r="K412" s="9"/>
    </row>
    <row r="413" spans="1:17" x14ac:dyDescent="0.2">
      <c r="A413" t="s">
        <v>242</v>
      </c>
      <c r="B413" t="s">
        <v>948</v>
      </c>
      <c r="C413">
        <f t="shared" si="6"/>
        <v>413</v>
      </c>
      <c r="D413" s="2"/>
      <c r="J413" s="7"/>
      <c r="K413" s="9"/>
    </row>
    <row r="414" spans="1:17" x14ac:dyDescent="0.2">
      <c r="A414" t="s">
        <v>242</v>
      </c>
      <c r="B414" t="s">
        <v>1030</v>
      </c>
      <c r="C414">
        <f t="shared" si="6"/>
        <v>414</v>
      </c>
      <c r="D414" s="2"/>
      <c r="J414" s="7"/>
      <c r="K414" s="9"/>
    </row>
    <row r="415" spans="1:17" x14ac:dyDescent="0.2">
      <c r="A415" t="s">
        <v>242</v>
      </c>
      <c r="B415" t="s">
        <v>1543</v>
      </c>
      <c r="C415">
        <f t="shared" si="6"/>
        <v>415</v>
      </c>
      <c r="D415" s="2"/>
      <c r="J415" s="7"/>
      <c r="K415" s="9"/>
    </row>
    <row r="416" spans="1:17" x14ac:dyDescent="0.2">
      <c r="A416" t="s">
        <v>242</v>
      </c>
      <c r="B416" s="17" t="s">
        <v>1050</v>
      </c>
      <c r="C416">
        <f t="shared" si="6"/>
        <v>416</v>
      </c>
      <c r="D416" s="2"/>
      <c r="J416" s="7"/>
      <c r="K416" s="9"/>
      <c r="N416" s="17"/>
      <c r="Q416" s="17"/>
    </row>
    <row r="417" spans="1:17" x14ac:dyDescent="0.2">
      <c r="A417" t="s">
        <v>242</v>
      </c>
      <c r="B417" t="s">
        <v>1625</v>
      </c>
      <c r="C417">
        <f t="shared" si="6"/>
        <v>417</v>
      </c>
      <c r="D417" s="2"/>
      <c r="J417" s="7"/>
      <c r="K417" s="9"/>
    </row>
    <row r="418" spans="1:17" x14ac:dyDescent="0.2">
      <c r="A418" t="s">
        <v>242</v>
      </c>
      <c r="B418" t="s">
        <v>1075</v>
      </c>
      <c r="C418">
        <f t="shared" si="6"/>
        <v>418</v>
      </c>
      <c r="D418" s="2"/>
      <c r="J418" s="7"/>
      <c r="K418" s="9"/>
    </row>
    <row r="419" spans="1:17" x14ac:dyDescent="0.2">
      <c r="A419" t="s">
        <v>242</v>
      </c>
      <c r="B419" t="s">
        <v>1106</v>
      </c>
      <c r="C419">
        <f t="shared" si="6"/>
        <v>419</v>
      </c>
      <c r="D419" s="2"/>
      <c r="J419" s="7"/>
      <c r="K419" s="9"/>
    </row>
    <row r="420" spans="1:17" x14ac:dyDescent="0.2">
      <c r="A420" t="s">
        <v>242</v>
      </c>
      <c r="B420" s="17" t="s">
        <v>1151</v>
      </c>
      <c r="C420">
        <f t="shared" si="6"/>
        <v>420</v>
      </c>
      <c r="D420" s="2"/>
      <c r="J420" s="7"/>
      <c r="K420" s="9"/>
      <c r="N420" s="17"/>
      <c r="Q420" s="17"/>
    </row>
    <row r="421" spans="1:17" x14ac:dyDescent="0.2">
      <c r="A421" t="s">
        <v>242</v>
      </c>
      <c r="B421" t="s">
        <v>1287</v>
      </c>
      <c r="C421">
        <f t="shared" si="6"/>
        <v>421</v>
      </c>
      <c r="D421" s="3"/>
      <c r="J421" s="7"/>
      <c r="K421" s="9"/>
    </row>
    <row r="422" spans="1:17" x14ac:dyDescent="0.2">
      <c r="A422" t="s">
        <v>989</v>
      </c>
      <c r="B422" t="s">
        <v>987</v>
      </c>
      <c r="C422">
        <f t="shared" si="6"/>
        <v>422</v>
      </c>
      <c r="D422" s="2"/>
      <c r="J422" s="7"/>
      <c r="K422" s="9"/>
    </row>
    <row r="423" spans="1:17" x14ac:dyDescent="0.2">
      <c r="A423" t="s">
        <v>397</v>
      </c>
      <c r="B423" t="s">
        <v>395</v>
      </c>
      <c r="C423">
        <f t="shared" si="6"/>
        <v>423</v>
      </c>
      <c r="D423" s="2"/>
      <c r="J423" s="7"/>
      <c r="K423" s="9"/>
    </row>
    <row r="424" spans="1:17" x14ac:dyDescent="0.2">
      <c r="A424" t="s">
        <v>528</v>
      </c>
      <c r="B424" t="s">
        <v>526</v>
      </c>
      <c r="C424">
        <f t="shared" si="6"/>
        <v>424</v>
      </c>
      <c r="D424" s="2"/>
      <c r="J424" s="7"/>
      <c r="K424" s="9"/>
    </row>
    <row r="425" spans="1:17" x14ac:dyDescent="0.2">
      <c r="A425" t="s">
        <v>1029</v>
      </c>
      <c r="B425" t="s">
        <v>1028</v>
      </c>
      <c r="C425">
        <f t="shared" si="6"/>
        <v>425</v>
      </c>
      <c r="D425" s="2"/>
      <c r="J425" s="7"/>
      <c r="K425" s="9"/>
    </row>
    <row r="426" spans="1:17" x14ac:dyDescent="0.2">
      <c r="A426" t="s">
        <v>1029</v>
      </c>
      <c r="B426" t="s">
        <v>1088</v>
      </c>
      <c r="C426">
        <f t="shared" si="6"/>
        <v>426</v>
      </c>
      <c r="D426" s="2"/>
      <c r="F426" s="2"/>
      <c r="J426" s="7"/>
      <c r="K426" s="9"/>
    </row>
    <row r="427" spans="1:17" x14ac:dyDescent="0.2">
      <c r="A427" t="s">
        <v>37</v>
      </c>
      <c r="B427" s="17" t="s">
        <v>1451</v>
      </c>
      <c r="C427">
        <f t="shared" si="6"/>
        <v>427</v>
      </c>
      <c r="D427" s="2"/>
      <c r="J427" s="7"/>
      <c r="K427" s="9"/>
      <c r="N427" s="17"/>
      <c r="Q427" s="17"/>
    </row>
    <row r="428" spans="1:17" x14ac:dyDescent="0.2">
      <c r="A428" t="s">
        <v>37</v>
      </c>
      <c r="B428" s="17" t="s">
        <v>40</v>
      </c>
      <c r="C428">
        <f t="shared" si="6"/>
        <v>428</v>
      </c>
      <c r="D428" s="3"/>
      <c r="G428" s="2"/>
      <c r="J428" s="7"/>
      <c r="K428" s="9"/>
      <c r="N428" s="17"/>
      <c r="Q428" s="17"/>
    </row>
    <row r="429" spans="1:17" x14ac:dyDescent="0.2">
      <c r="A429" t="s">
        <v>625</v>
      </c>
      <c r="B429" t="s">
        <v>624</v>
      </c>
      <c r="C429">
        <f t="shared" si="6"/>
        <v>429</v>
      </c>
      <c r="D429" s="3"/>
      <c r="G429" s="2"/>
      <c r="J429" s="7"/>
      <c r="K429" s="9"/>
    </row>
    <row r="430" spans="1:17" x14ac:dyDescent="0.2">
      <c r="A430" t="s">
        <v>625</v>
      </c>
      <c r="B430" t="s">
        <v>675</v>
      </c>
      <c r="C430">
        <f t="shared" si="6"/>
        <v>430</v>
      </c>
      <c r="D430" s="3"/>
      <c r="G430" s="2"/>
      <c r="J430" s="7"/>
      <c r="K430" s="9"/>
    </row>
    <row r="431" spans="1:17" x14ac:dyDescent="0.2">
      <c r="A431" t="s">
        <v>256</v>
      </c>
      <c r="B431" t="s">
        <v>826</v>
      </c>
      <c r="C431">
        <f t="shared" si="6"/>
        <v>431</v>
      </c>
      <c r="D431" s="3"/>
      <c r="G431" s="2"/>
      <c r="J431" s="7"/>
      <c r="K431" s="9"/>
    </row>
    <row r="432" spans="1:17" x14ac:dyDescent="0.2">
      <c r="A432" t="s">
        <v>1295</v>
      </c>
      <c r="B432" t="s">
        <v>1011</v>
      </c>
      <c r="C432">
        <f t="shared" si="6"/>
        <v>432</v>
      </c>
      <c r="D432" s="2"/>
      <c r="G432" s="2"/>
      <c r="J432" s="7"/>
      <c r="K432" s="9"/>
    </row>
    <row r="433" spans="1:11" x14ac:dyDescent="0.2">
      <c r="A433" t="s">
        <v>631</v>
      </c>
      <c r="B433" t="s">
        <v>630</v>
      </c>
      <c r="C433">
        <f t="shared" si="6"/>
        <v>433</v>
      </c>
      <c r="D433" s="3"/>
      <c r="G433" s="2"/>
      <c r="J433" s="7"/>
      <c r="K433" s="9"/>
    </row>
    <row r="434" spans="1:11" x14ac:dyDescent="0.2">
      <c r="A434" t="s">
        <v>631</v>
      </c>
      <c r="B434" t="s">
        <v>639</v>
      </c>
      <c r="C434">
        <f t="shared" si="6"/>
        <v>434</v>
      </c>
      <c r="D434" s="2"/>
      <c r="G434" s="2"/>
      <c r="J434" s="7"/>
      <c r="K434" s="9"/>
    </row>
    <row r="435" spans="1:11" x14ac:dyDescent="0.2">
      <c r="A435" t="s">
        <v>631</v>
      </c>
      <c r="B435" t="s">
        <v>938</v>
      </c>
      <c r="C435">
        <f t="shared" si="6"/>
        <v>435</v>
      </c>
      <c r="D435" s="3"/>
      <c r="G435" s="2"/>
      <c r="J435" s="7"/>
      <c r="K435" s="9"/>
    </row>
    <row r="436" spans="1:11" x14ac:dyDescent="0.2">
      <c r="A436" t="s">
        <v>631</v>
      </c>
      <c r="B436" t="s">
        <v>1254</v>
      </c>
      <c r="C436">
        <f t="shared" si="6"/>
        <v>436</v>
      </c>
      <c r="D436" s="3"/>
      <c r="G436" s="2"/>
      <c r="J436" s="7"/>
      <c r="K436" s="9"/>
    </row>
    <row r="437" spans="1:11" x14ac:dyDescent="0.2">
      <c r="A437" t="s">
        <v>445</v>
      </c>
      <c r="B437" t="s">
        <v>539</v>
      </c>
      <c r="C437">
        <f t="shared" si="6"/>
        <v>437</v>
      </c>
      <c r="D437" s="3"/>
      <c r="G437" s="2"/>
      <c r="J437" s="7"/>
      <c r="K437" s="9"/>
    </row>
    <row r="438" spans="1:11" x14ac:dyDescent="0.2">
      <c r="A438" t="s">
        <v>727</v>
      </c>
      <c r="B438" t="s">
        <v>725</v>
      </c>
      <c r="C438">
        <f t="shared" si="6"/>
        <v>438</v>
      </c>
      <c r="D438" s="3"/>
      <c r="G438" s="2"/>
      <c r="J438" s="7"/>
      <c r="K438" s="9"/>
    </row>
    <row r="439" spans="1:11" x14ac:dyDescent="0.2">
      <c r="A439" t="s">
        <v>400</v>
      </c>
      <c r="B439" t="s">
        <v>398</v>
      </c>
      <c r="C439">
        <f t="shared" si="6"/>
        <v>439</v>
      </c>
      <c r="D439" s="3"/>
      <c r="G439" s="2"/>
      <c r="J439" s="7"/>
      <c r="K439" s="9"/>
    </row>
    <row r="440" spans="1:11" x14ac:dyDescent="0.2">
      <c r="A440" t="s">
        <v>400</v>
      </c>
      <c r="B440" t="s">
        <v>431</v>
      </c>
      <c r="C440">
        <f t="shared" si="6"/>
        <v>440</v>
      </c>
      <c r="D440" s="3"/>
      <c r="G440" s="2"/>
      <c r="J440" s="7"/>
      <c r="K440" s="9"/>
    </row>
    <row r="441" spans="1:11" x14ac:dyDescent="0.2">
      <c r="A441" t="s">
        <v>400</v>
      </c>
      <c r="B441" t="s">
        <v>444</v>
      </c>
      <c r="C441">
        <f t="shared" si="6"/>
        <v>441</v>
      </c>
      <c r="D441" s="2"/>
      <c r="G441" s="2"/>
      <c r="J441" s="7"/>
      <c r="K441" s="9"/>
    </row>
    <row r="442" spans="1:11" x14ac:dyDescent="0.2">
      <c r="A442" t="s">
        <v>400</v>
      </c>
      <c r="B442" t="s">
        <v>570</v>
      </c>
      <c r="C442">
        <f t="shared" si="6"/>
        <v>442</v>
      </c>
      <c r="D442" s="3"/>
      <c r="G442" s="2"/>
      <c r="J442" s="7"/>
      <c r="K442" s="9"/>
    </row>
    <row r="443" spans="1:11" x14ac:dyDescent="0.2">
      <c r="A443" t="s">
        <v>400</v>
      </c>
      <c r="B443" t="s">
        <v>603</v>
      </c>
      <c r="C443">
        <f t="shared" si="6"/>
        <v>443</v>
      </c>
      <c r="D443" s="3"/>
      <c r="G443" s="2"/>
      <c r="J443" s="7"/>
      <c r="K443" s="9"/>
    </row>
    <row r="444" spans="1:11" x14ac:dyDescent="0.2">
      <c r="A444" t="s">
        <v>400</v>
      </c>
      <c r="B444" t="s">
        <v>650</v>
      </c>
      <c r="C444">
        <f t="shared" si="6"/>
        <v>444</v>
      </c>
      <c r="D444" s="3"/>
      <c r="G444" s="2"/>
      <c r="J444" s="7"/>
      <c r="K444" s="9"/>
    </row>
    <row r="445" spans="1:11" x14ac:dyDescent="0.2">
      <c r="A445" t="s">
        <v>400</v>
      </c>
      <c r="B445" t="s">
        <v>673</v>
      </c>
      <c r="C445">
        <f t="shared" si="6"/>
        <v>445</v>
      </c>
      <c r="D445" s="3"/>
      <c r="G445" s="2"/>
      <c r="J445" s="7"/>
      <c r="K445" s="9"/>
    </row>
    <row r="446" spans="1:11" x14ac:dyDescent="0.2">
      <c r="A446" t="s">
        <v>400</v>
      </c>
      <c r="B446" t="s">
        <v>680</v>
      </c>
      <c r="C446">
        <f t="shared" si="6"/>
        <v>446</v>
      </c>
      <c r="D446" s="3"/>
      <c r="G446" s="2"/>
      <c r="J446" s="7"/>
      <c r="K446" s="9"/>
    </row>
    <row r="447" spans="1:11" x14ac:dyDescent="0.2">
      <c r="A447" t="s">
        <v>400</v>
      </c>
      <c r="B447" t="s">
        <v>700</v>
      </c>
      <c r="C447">
        <f t="shared" si="6"/>
        <v>447</v>
      </c>
      <c r="D447" s="3"/>
      <c r="G447" s="2"/>
      <c r="J447" s="7"/>
      <c r="K447" s="9"/>
    </row>
    <row r="448" spans="1:11" x14ac:dyDescent="0.2">
      <c r="A448" t="s">
        <v>400</v>
      </c>
      <c r="B448" t="s">
        <v>809</v>
      </c>
      <c r="C448">
        <f t="shared" si="6"/>
        <v>448</v>
      </c>
      <c r="D448" s="2"/>
      <c r="G448" s="2"/>
      <c r="J448" s="7"/>
      <c r="K448" s="9"/>
    </row>
    <row r="449" spans="1:17" x14ac:dyDescent="0.2">
      <c r="A449" t="s">
        <v>400</v>
      </c>
      <c r="B449" t="s">
        <v>847</v>
      </c>
      <c r="C449">
        <f t="shared" si="6"/>
        <v>449</v>
      </c>
      <c r="D449" s="2"/>
      <c r="G449" s="2"/>
      <c r="J449" s="7"/>
      <c r="K449" s="9"/>
    </row>
    <row r="450" spans="1:17" x14ac:dyDescent="0.2">
      <c r="A450" t="s">
        <v>400</v>
      </c>
      <c r="B450" t="s">
        <v>1631</v>
      </c>
      <c r="C450">
        <f t="shared" si="6"/>
        <v>450</v>
      </c>
      <c r="D450" s="2"/>
      <c r="J450" s="7"/>
      <c r="K450" s="9"/>
    </row>
    <row r="451" spans="1:17" x14ac:dyDescent="0.2">
      <c r="A451" t="s">
        <v>400</v>
      </c>
      <c r="B451" t="s">
        <v>858</v>
      </c>
      <c r="C451">
        <f t="shared" ref="C451:C514" si="7">ROW(A451)</f>
        <v>451</v>
      </c>
      <c r="D451" s="3"/>
      <c r="J451" s="7"/>
      <c r="K451" s="9"/>
    </row>
    <row r="452" spans="1:17" x14ac:dyDescent="0.2">
      <c r="A452" t="s">
        <v>400</v>
      </c>
      <c r="B452" t="s">
        <v>911</v>
      </c>
      <c r="C452">
        <f t="shared" si="7"/>
        <v>452</v>
      </c>
      <c r="D452" s="2"/>
      <c r="J452" s="7"/>
      <c r="K452" s="9"/>
    </row>
    <row r="453" spans="1:17" x14ac:dyDescent="0.2">
      <c r="A453" t="s">
        <v>400</v>
      </c>
      <c r="B453" t="s">
        <v>102</v>
      </c>
      <c r="C453">
        <f t="shared" si="7"/>
        <v>453</v>
      </c>
      <c r="D453" s="2"/>
      <c r="J453" s="7"/>
      <c r="K453" s="9"/>
    </row>
    <row r="454" spans="1:17" x14ac:dyDescent="0.2">
      <c r="A454" t="s">
        <v>400</v>
      </c>
      <c r="B454" s="17" t="s">
        <v>945</v>
      </c>
      <c r="C454">
        <f t="shared" si="7"/>
        <v>454</v>
      </c>
      <c r="D454" s="2"/>
      <c r="J454" s="7"/>
      <c r="K454" s="9"/>
      <c r="N454" s="17"/>
      <c r="Q454" s="17"/>
    </row>
    <row r="455" spans="1:17" x14ac:dyDescent="0.2">
      <c r="A455" t="s">
        <v>400</v>
      </c>
      <c r="B455" s="17" t="s">
        <v>1056</v>
      </c>
      <c r="C455">
        <f t="shared" si="7"/>
        <v>455</v>
      </c>
      <c r="D455" s="2"/>
      <c r="H455" s="7"/>
      <c r="J455" s="7"/>
      <c r="K455" s="9"/>
      <c r="N455" s="17"/>
      <c r="Q455" s="17"/>
    </row>
    <row r="456" spans="1:17" x14ac:dyDescent="0.2">
      <c r="A456" t="s">
        <v>400</v>
      </c>
      <c r="B456" s="17" t="s">
        <v>1103</v>
      </c>
      <c r="C456">
        <f t="shared" si="7"/>
        <v>456</v>
      </c>
      <c r="D456" s="2"/>
      <c r="J456" s="7"/>
      <c r="K456" s="9"/>
      <c r="N456" s="17"/>
      <c r="Q456" s="17"/>
    </row>
    <row r="457" spans="1:17" x14ac:dyDescent="0.2">
      <c r="A457" t="s">
        <v>400</v>
      </c>
      <c r="B457" t="s">
        <v>1157</v>
      </c>
      <c r="C457">
        <f t="shared" si="7"/>
        <v>457</v>
      </c>
      <c r="D457" s="2"/>
      <c r="J457" s="7"/>
      <c r="K457" s="9"/>
    </row>
    <row r="458" spans="1:17" x14ac:dyDescent="0.2">
      <c r="A458" t="s">
        <v>400</v>
      </c>
      <c r="B458" t="s">
        <v>1210</v>
      </c>
      <c r="C458">
        <f t="shared" si="7"/>
        <v>458</v>
      </c>
      <c r="J458" s="7"/>
      <c r="K458" s="9"/>
    </row>
    <row r="459" spans="1:17" x14ac:dyDescent="0.2">
      <c r="A459" t="s">
        <v>400</v>
      </c>
      <c r="B459" s="17" t="s">
        <v>95</v>
      </c>
      <c r="C459">
        <f t="shared" si="7"/>
        <v>459</v>
      </c>
      <c r="D459" s="2"/>
      <c r="J459" s="7"/>
      <c r="K459" s="9"/>
      <c r="N459" s="17"/>
      <c r="Q459" s="17"/>
    </row>
    <row r="460" spans="1:17" x14ac:dyDescent="0.2">
      <c r="A460" t="s">
        <v>554</v>
      </c>
      <c r="B460" t="s">
        <v>552</v>
      </c>
      <c r="C460">
        <f t="shared" si="7"/>
        <v>460</v>
      </c>
      <c r="D460" s="2"/>
      <c r="J460" s="7"/>
      <c r="K460" s="9"/>
    </row>
    <row r="461" spans="1:17" x14ac:dyDescent="0.2">
      <c r="A461" t="s">
        <v>910</v>
      </c>
      <c r="B461" t="s">
        <v>790</v>
      </c>
      <c r="C461">
        <f t="shared" si="7"/>
        <v>461</v>
      </c>
      <c r="D461" s="2"/>
      <c r="J461" s="7"/>
      <c r="K461" s="9"/>
    </row>
    <row r="462" spans="1:17" x14ac:dyDescent="0.2">
      <c r="A462" t="s">
        <v>910</v>
      </c>
      <c r="B462" t="s">
        <v>909</v>
      </c>
      <c r="C462">
        <f t="shared" si="7"/>
        <v>462</v>
      </c>
      <c r="D462" s="3"/>
      <c r="J462" s="7"/>
      <c r="K462" s="9"/>
    </row>
    <row r="463" spans="1:17" x14ac:dyDescent="0.2">
      <c r="A463" t="s">
        <v>910</v>
      </c>
      <c r="B463" t="s">
        <v>276</v>
      </c>
      <c r="C463">
        <f t="shared" si="7"/>
        <v>463</v>
      </c>
      <c r="D463" s="2"/>
      <c r="J463" s="7"/>
      <c r="K463" s="9"/>
    </row>
    <row r="464" spans="1:17" x14ac:dyDescent="0.2">
      <c r="A464" t="s">
        <v>910</v>
      </c>
      <c r="B464" t="s">
        <v>961</v>
      </c>
      <c r="C464">
        <f t="shared" si="7"/>
        <v>464</v>
      </c>
      <c r="D464" s="2"/>
      <c r="J464" s="7"/>
      <c r="K464" s="9"/>
    </row>
    <row r="465" spans="1:17" x14ac:dyDescent="0.2">
      <c r="A465" t="s">
        <v>910</v>
      </c>
      <c r="B465" t="s">
        <v>277</v>
      </c>
      <c r="C465">
        <f t="shared" si="7"/>
        <v>465</v>
      </c>
      <c r="D465" s="2"/>
      <c r="J465" s="7"/>
      <c r="K465" s="9"/>
    </row>
    <row r="466" spans="1:17" x14ac:dyDescent="0.2">
      <c r="A466" t="s">
        <v>867</v>
      </c>
      <c r="B466" t="s">
        <v>860</v>
      </c>
      <c r="C466">
        <f t="shared" si="7"/>
        <v>466</v>
      </c>
      <c r="D466" s="2"/>
      <c r="J466" s="7"/>
      <c r="K466" s="9"/>
    </row>
    <row r="467" spans="1:17" x14ac:dyDescent="0.2">
      <c r="A467" t="s">
        <v>384</v>
      </c>
      <c r="B467" s="17" t="s">
        <v>382</v>
      </c>
      <c r="C467">
        <f t="shared" si="7"/>
        <v>467</v>
      </c>
      <c r="D467" s="2"/>
      <c r="J467" s="7"/>
      <c r="K467" s="9"/>
      <c r="N467" s="17"/>
      <c r="Q467" s="17"/>
    </row>
    <row r="468" spans="1:17" x14ac:dyDescent="0.2">
      <c r="A468" t="s">
        <v>384</v>
      </c>
      <c r="B468" t="s">
        <v>260</v>
      </c>
      <c r="C468">
        <f t="shared" si="7"/>
        <v>468</v>
      </c>
      <c r="D468" s="2"/>
      <c r="J468" s="7"/>
      <c r="K468" s="9"/>
    </row>
    <row r="469" spans="1:17" x14ac:dyDescent="0.2">
      <c r="A469" t="s">
        <v>384</v>
      </c>
      <c r="B469" t="s">
        <v>1128</v>
      </c>
      <c r="C469">
        <f t="shared" si="7"/>
        <v>469</v>
      </c>
      <c r="D469" s="2"/>
      <c r="J469" s="7"/>
      <c r="K469" s="9"/>
    </row>
    <row r="470" spans="1:17" x14ac:dyDescent="0.2">
      <c r="A470" t="s">
        <v>384</v>
      </c>
      <c r="B470" s="17" t="s">
        <v>1130</v>
      </c>
      <c r="C470">
        <f t="shared" si="7"/>
        <v>470</v>
      </c>
      <c r="D470" s="2"/>
      <c r="J470" s="7"/>
      <c r="K470" s="9"/>
      <c r="N470" s="17"/>
      <c r="Q470" s="17"/>
    </row>
    <row r="471" spans="1:17" x14ac:dyDescent="0.2">
      <c r="A471" t="s">
        <v>500</v>
      </c>
      <c r="B471" t="s">
        <v>498</v>
      </c>
      <c r="C471">
        <f t="shared" si="7"/>
        <v>471</v>
      </c>
      <c r="D471" s="3"/>
      <c r="J471" s="7"/>
      <c r="K471" s="9"/>
    </row>
    <row r="472" spans="1:17" x14ac:dyDescent="0.2">
      <c r="A472" t="s">
        <v>500</v>
      </c>
      <c r="B472" s="17" t="s">
        <v>24</v>
      </c>
      <c r="C472">
        <f t="shared" si="7"/>
        <v>472</v>
      </c>
      <c r="D472" s="2"/>
      <c r="J472" s="7"/>
      <c r="K472" s="9"/>
      <c r="N472" s="17"/>
      <c r="Q472" s="17"/>
    </row>
    <row r="473" spans="1:17" x14ac:dyDescent="0.2">
      <c r="A473" t="s">
        <v>500</v>
      </c>
      <c r="B473" s="17" t="s">
        <v>95</v>
      </c>
      <c r="C473">
        <f t="shared" si="7"/>
        <v>473</v>
      </c>
      <c r="D473" s="2"/>
      <c r="J473" s="7"/>
      <c r="K473" s="9"/>
      <c r="N473" s="17"/>
      <c r="Q473" s="17"/>
    </row>
    <row r="474" spans="1:17" x14ac:dyDescent="0.2">
      <c r="A474" t="s">
        <v>1080</v>
      </c>
      <c r="B474" t="s">
        <v>1078</v>
      </c>
      <c r="C474">
        <f t="shared" si="7"/>
        <v>474</v>
      </c>
      <c r="D474" s="3"/>
      <c r="J474" s="7"/>
      <c r="K474" s="9"/>
    </row>
    <row r="475" spans="1:17" x14ac:dyDescent="0.2">
      <c r="A475" t="s">
        <v>1080</v>
      </c>
      <c r="B475" t="s">
        <v>266</v>
      </c>
      <c r="C475">
        <f t="shared" si="7"/>
        <v>475</v>
      </c>
      <c r="D475" s="2"/>
      <c r="J475" s="7"/>
      <c r="K475" s="9"/>
    </row>
    <row r="476" spans="1:17" x14ac:dyDescent="0.2">
      <c r="A476" t="s">
        <v>1080</v>
      </c>
      <c r="B476" t="s">
        <v>188</v>
      </c>
      <c r="C476">
        <f t="shared" si="7"/>
        <v>476</v>
      </c>
      <c r="D476" s="2"/>
      <c r="J476" s="7"/>
      <c r="K476" s="9"/>
    </row>
    <row r="477" spans="1:17" x14ac:dyDescent="0.2">
      <c r="A477" t="s">
        <v>1080</v>
      </c>
      <c r="B477" t="s">
        <v>1277</v>
      </c>
      <c r="C477">
        <f t="shared" si="7"/>
        <v>477</v>
      </c>
      <c r="D477" s="2"/>
      <c r="J477" s="7"/>
      <c r="K477" s="9"/>
    </row>
    <row r="478" spans="1:17" x14ac:dyDescent="0.2">
      <c r="A478" t="s">
        <v>873</v>
      </c>
      <c r="B478" t="s">
        <v>871</v>
      </c>
      <c r="C478">
        <f t="shared" si="7"/>
        <v>478</v>
      </c>
      <c r="D478" s="2"/>
      <c r="J478" s="7"/>
      <c r="K478" s="9"/>
    </row>
    <row r="479" spans="1:17" x14ac:dyDescent="0.2">
      <c r="A479" t="s">
        <v>873</v>
      </c>
      <c r="B479" t="s">
        <v>946</v>
      </c>
      <c r="C479">
        <f t="shared" si="7"/>
        <v>479</v>
      </c>
      <c r="D479" s="3"/>
      <c r="J479" s="7"/>
      <c r="K479" s="9"/>
    </row>
    <row r="480" spans="1:17" x14ac:dyDescent="0.2">
      <c r="A480" t="s">
        <v>466</v>
      </c>
      <c r="B480" t="s">
        <v>238</v>
      </c>
      <c r="C480">
        <f t="shared" si="7"/>
        <v>480</v>
      </c>
      <c r="D480" s="2"/>
      <c r="J480" s="7"/>
      <c r="K480" s="9"/>
    </row>
    <row r="481" spans="1:17" x14ac:dyDescent="0.2">
      <c r="A481" t="s">
        <v>466</v>
      </c>
      <c r="B481" s="17" t="s">
        <v>464</v>
      </c>
      <c r="C481">
        <f t="shared" si="7"/>
        <v>481</v>
      </c>
      <c r="D481" s="3"/>
      <c r="J481" s="7"/>
      <c r="K481" s="9"/>
      <c r="N481" s="17"/>
      <c r="Q481" s="17"/>
    </row>
    <row r="482" spans="1:17" x14ac:dyDescent="0.2">
      <c r="A482" t="s">
        <v>466</v>
      </c>
      <c r="B482" t="s">
        <v>469</v>
      </c>
      <c r="C482">
        <f t="shared" si="7"/>
        <v>482</v>
      </c>
      <c r="D482" s="3"/>
      <c r="J482" s="7"/>
    </row>
    <row r="483" spans="1:17" x14ac:dyDescent="0.2">
      <c r="A483" t="s">
        <v>466</v>
      </c>
      <c r="B483" s="14" t="s">
        <v>581</v>
      </c>
      <c r="C483">
        <f t="shared" si="7"/>
        <v>483</v>
      </c>
      <c r="D483" s="3"/>
      <c r="J483" s="7"/>
      <c r="K483" s="9"/>
      <c r="N483" s="14"/>
      <c r="Q483" s="14"/>
    </row>
    <row r="484" spans="1:17" x14ac:dyDescent="0.2">
      <c r="A484" t="s">
        <v>466</v>
      </c>
      <c r="B484" t="s">
        <v>172</v>
      </c>
      <c r="C484">
        <f t="shared" si="7"/>
        <v>484</v>
      </c>
      <c r="D484" s="3"/>
      <c r="J484" s="7"/>
      <c r="K484" s="9"/>
    </row>
    <row r="485" spans="1:17" x14ac:dyDescent="0.2">
      <c r="A485" t="s">
        <v>466</v>
      </c>
      <c r="B485" t="s">
        <v>636</v>
      </c>
      <c r="C485">
        <f t="shared" si="7"/>
        <v>485</v>
      </c>
      <c r="D485" s="2"/>
      <c r="J485" s="7"/>
      <c r="K485" s="9"/>
    </row>
    <row r="486" spans="1:17" x14ac:dyDescent="0.2">
      <c r="A486" t="s">
        <v>466</v>
      </c>
      <c r="B486" t="s">
        <v>1665</v>
      </c>
      <c r="C486">
        <f t="shared" si="7"/>
        <v>486</v>
      </c>
      <c r="D486" s="2"/>
      <c r="J486" s="7"/>
      <c r="K486" s="9"/>
    </row>
    <row r="487" spans="1:17" x14ac:dyDescent="0.2">
      <c r="A487" t="s">
        <v>466</v>
      </c>
      <c r="B487" t="s">
        <v>1663</v>
      </c>
      <c r="C487">
        <f t="shared" si="7"/>
        <v>487</v>
      </c>
      <c r="D487" s="3"/>
      <c r="J487" s="7"/>
      <c r="K487" s="9"/>
    </row>
    <row r="488" spans="1:17" x14ac:dyDescent="0.2">
      <c r="A488" t="s">
        <v>466</v>
      </c>
      <c r="B488" s="17" t="s">
        <v>1507</v>
      </c>
      <c r="C488">
        <f t="shared" si="7"/>
        <v>488</v>
      </c>
      <c r="D488" s="3"/>
      <c r="J488" s="7"/>
      <c r="K488" s="9"/>
      <c r="N488" s="17"/>
      <c r="Q488" s="17"/>
    </row>
    <row r="489" spans="1:17" x14ac:dyDescent="0.2">
      <c r="A489" t="s">
        <v>466</v>
      </c>
      <c r="B489" t="s">
        <v>1664</v>
      </c>
      <c r="C489">
        <f t="shared" si="7"/>
        <v>489</v>
      </c>
      <c r="D489" s="3"/>
      <c r="J489" s="7"/>
      <c r="K489" s="9"/>
    </row>
    <row r="490" spans="1:17" x14ac:dyDescent="0.2">
      <c r="A490" t="s">
        <v>466</v>
      </c>
      <c r="B490" t="s">
        <v>855</v>
      </c>
      <c r="C490">
        <f t="shared" si="7"/>
        <v>490</v>
      </c>
      <c r="D490" s="2"/>
      <c r="J490" s="7"/>
      <c r="K490" s="9"/>
    </row>
    <row r="491" spans="1:17" x14ac:dyDescent="0.2">
      <c r="A491" t="s">
        <v>466</v>
      </c>
      <c r="B491" s="17" t="s">
        <v>888</v>
      </c>
      <c r="C491">
        <f t="shared" si="7"/>
        <v>491</v>
      </c>
      <c r="D491" s="2"/>
      <c r="J491" s="7"/>
      <c r="K491" s="9"/>
      <c r="N491" s="17"/>
      <c r="Q491" s="17"/>
    </row>
    <row r="492" spans="1:17" x14ac:dyDescent="0.2">
      <c r="A492" t="s">
        <v>466</v>
      </c>
      <c r="B492" s="17" t="s">
        <v>894</v>
      </c>
      <c r="C492">
        <f t="shared" si="7"/>
        <v>492</v>
      </c>
      <c r="D492" s="2"/>
      <c r="J492" s="10"/>
      <c r="N492" s="17"/>
      <c r="Q492" s="17"/>
    </row>
    <row r="493" spans="1:17" x14ac:dyDescent="0.2">
      <c r="A493" t="s">
        <v>466</v>
      </c>
      <c r="B493" t="s">
        <v>1173</v>
      </c>
      <c r="C493">
        <f t="shared" si="7"/>
        <v>493</v>
      </c>
      <c r="D493" s="2"/>
      <c r="J493" s="7"/>
      <c r="K493" s="9"/>
    </row>
    <row r="494" spans="1:17" x14ac:dyDescent="0.2">
      <c r="A494" t="s">
        <v>466</v>
      </c>
      <c r="B494" t="s">
        <v>1227</v>
      </c>
      <c r="C494">
        <f t="shared" si="7"/>
        <v>494</v>
      </c>
      <c r="D494" s="2"/>
      <c r="J494" s="10"/>
    </row>
    <row r="495" spans="1:17" x14ac:dyDescent="0.2">
      <c r="A495" t="s">
        <v>681</v>
      </c>
      <c r="B495" t="s">
        <v>336</v>
      </c>
      <c r="C495">
        <f t="shared" si="7"/>
        <v>495</v>
      </c>
      <c r="D495" s="2"/>
      <c r="J495" s="7"/>
      <c r="K495" s="9"/>
    </row>
    <row r="496" spans="1:17" x14ac:dyDescent="0.2">
      <c r="A496" t="s">
        <v>681</v>
      </c>
      <c r="B496" s="17" t="s">
        <v>91</v>
      </c>
      <c r="C496">
        <f t="shared" si="7"/>
        <v>496</v>
      </c>
      <c r="D496" s="2"/>
      <c r="J496" s="7"/>
      <c r="K496" s="9"/>
      <c r="N496" s="17"/>
      <c r="Q496" s="17"/>
    </row>
    <row r="497" spans="1:17" x14ac:dyDescent="0.2">
      <c r="A497" t="s">
        <v>681</v>
      </c>
      <c r="B497" t="s">
        <v>658</v>
      </c>
      <c r="C497">
        <f t="shared" si="7"/>
        <v>497</v>
      </c>
      <c r="D497" s="2"/>
      <c r="J497" s="7"/>
      <c r="K497" s="9"/>
    </row>
    <row r="498" spans="1:17" x14ac:dyDescent="0.2">
      <c r="A498" t="s">
        <v>681</v>
      </c>
      <c r="B498" t="s">
        <v>680</v>
      </c>
      <c r="C498">
        <f t="shared" si="7"/>
        <v>498</v>
      </c>
      <c r="D498" s="2"/>
      <c r="J498" s="7"/>
      <c r="K498" s="9"/>
    </row>
    <row r="499" spans="1:17" x14ac:dyDescent="0.2">
      <c r="A499" t="s">
        <v>681</v>
      </c>
      <c r="B499" s="17" t="s">
        <v>93</v>
      </c>
      <c r="C499">
        <f t="shared" si="7"/>
        <v>499</v>
      </c>
      <c r="D499" s="2"/>
      <c r="J499" s="7"/>
      <c r="K499" s="9"/>
      <c r="N499" s="17"/>
      <c r="Q499" s="17"/>
    </row>
    <row r="500" spans="1:17" x14ac:dyDescent="0.2">
      <c r="A500" t="s">
        <v>681</v>
      </c>
      <c r="B500" t="s">
        <v>844</v>
      </c>
      <c r="C500">
        <f t="shared" si="7"/>
        <v>500</v>
      </c>
      <c r="D500" s="2"/>
      <c r="J500" s="7"/>
      <c r="K500" s="9"/>
    </row>
    <row r="501" spans="1:17" x14ac:dyDescent="0.2">
      <c r="A501" t="s">
        <v>681</v>
      </c>
      <c r="B501" t="s">
        <v>874</v>
      </c>
      <c r="C501">
        <f t="shared" si="7"/>
        <v>501</v>
      </c>
      <c r="D501" s="3"/>
      <c r="J501" s="7"/>
      <c r="K501" s="9"/>
    </row>
    <row r="502" spans="1:17" x14ac:dyDescent="0.2">
      <c r="A502" t="s">
        <v>681</v>
      </c>
      <c r="B502" s="17" t="s">
        <v>979</v>
      </c>
      <c r="C502">
        <f t="shared" si="7"/>
        <v>502</v>
      </c>
      <c r="D502" s="3"/>
      <c r="J502" s="7"/>
      <c r="K502" s="9"/>
      <c r="N502" s="17"/>
      <c r="Q502" s="17"/>
    </row>
    <row r="503" spans="1:17" x14ac:dyDescent="0.2">
      <c r="A503" t="s">
        <v>681</v>
      </c>
      <c r="B503" s="17" t="s">
        <v>1056</v>
      </c>
      <c r="C503">
        <f t="shared" si="7"/>
        <v>503</v>
      </c>
      <c r="D503" s="2"/>
      <c r="J503" s="7"/>
      <c r="K503" s="9"/>
      <c r="N503" s="17"/>
      <c r="Q503" s="17"/>
    </row>
    <row r="504" spans="1:17" x14ac:dyDescent="0.2">
      <c r="A504" t="s">
        <v>681</v>
      </c>
      <c r="B504" t="s">
        <v>1064</v>
      </c>
      <c r="C504">
        <f t="shared" si="7"/>
        <v>504</v>
      </c>
      <c r="D504" s="2"/>
      <c r="J504" s="7"/>
      <c r="K504" s="9"/>
    </row>
    <row r="505" spans="1:17" x14ac:dyDescent="0.2">
      <c r="A505" t="s">
        <v>681</v>
      </c>
      <c r="B505" t="s">
        <v>1135</v>
      </c>
      <c r="C505">
        <f t="shared" si="7"/>
        <v>505</v>
      </c>
      <c r="D505" s="2"/>
      <c r="J505" s="10"/>
    </row>
    <row r="506" spans="1:17" x14ac:dyDescent="0.2">
      <c r="A506" t="s">
        <v>681</v>
      </c>
      <c r="B506" t="s">
        <v>1140</v>
      </c>
      <c r="C506">
        <f t="shared" si="7"/>
        <v>506</v>
      </c>
      <c r="D506" s="2"/>
      <c r="J506" s="7"/>
      <c r="K506" s="9"/>
    </row>
    <row r="507" spans="1:17" x14ac:dyDescent="0.2">
      <c r="A507" t="s">
        <v>681</v>
      </c>
      <c r="B507" t="s">
        <v>1157</v>
      </c>
      <c r="C507">
        <f t="shared" si="7"/>
        <v>507</v>
      </c>
      <c r="D507" s="2"/>
      <c r="J507" s="7"/>
      <c r="K507" s="9"/>
    </row>
    <row r="508" spans="1:17" x14ac:dyDescent="0.2">
      <c r="A508" t="s">
        <v>681</v>
      </c>
      <c r="B508" t="s">
        <v>1268</v>
      </c>
      <c r="C508">
        <f t="shared" si="7"/>
        <v>508</v>
      </c>
      <c r="D508" s="2"/>
      <c r="J508" s="7"/>
      <c r="K508" s="9"/>
    </row>
    <row r="509" spans="1:17" x14ac:dyDescent="0.2">
      <c r="A509" t="s">
        <v>681</v>
      </c>
      <c r="B509" t="s">
        <v>1275</v>
      </c>
      <c r="C509">
        <f t="shared" si="7"/>
        <v>509</v>
      </c>
      <c r="D509" s="2"/>
      <c r="J509" s="7"/>
      <c r="K509" s="9"/>
    </row>
    <row r="510" spans="1:17" x14ac:dyDescent="0.2">
      <c r="A510" t="s">
        <v>997</v>
      </c>
      <c r="B510" t="s">
        <v>996</v>
      </c>
      <c r="C510">
        <f t="shared" si="7"/>
        <v>510</v>
      </c>
      <c r="D510" s="2"/>
      <c r="J510" s="7"/>
      <c r="K510" s="9"/>
    </row>
    <row r="511" spans="1:17" x14ac:dyDescent="0.2">
      <c r="A511" t="s">
        <v>997</v>
      </c>
      <c r="B511" t="s">
        <v>1001</v>
      </c>
      <c r="C511">
        <f t="shared" si="7"/>
        <v>511</v>
      </c>
      <c r="D511" s="2"/>
      <c r="J511" s="7"/>
      <c r="K511" s="9"/>
    </row>
    <row r="512" spans="1:17" x14ac:dyDescent="0.2">
      <c r="A512" t="s">
        <v>997</v>
      </c>
      <c r="B512" t="s">
        <v>1173</v>
      </c>
      <c r="C512">
        <f t="shared" si="7"/>
        <v>512</v>
      </c>
      <c r="D512" s="2"/>
      <c r="J512" s="7"/>
      <c r="K512" s="9"/>
    </row>
    <row r="513" spans="1:17" x14ac:dyDescent="0.2">
      <c r="A513" t="s">
        <v>997</v>
      </c>
      <c r="B513" t="s">
        <v>1174</v>
      </c>
      <c r="C513">
        <f t="shared" si="7"/>
        <v>513</v>
      </c>
      <c r="D513" s="2"/>
      <c r="J513" s="7"/>
      <c r="K513" s="9"/>
    </row>
    <row r="514" spans="1:17" x14ac:dyDescent="0.2">
      <c r="A514" t="s">
        <v>579</v>
      </c>
      <c r="B514" s="17" t="s">
        <v>577</v>
      </c>
      <c r="C514">
        <f t="shared" si="7"/>
        <v>514</v>
      </c>
      <c r="D514" s="2"/>
      <c r="J514" s="7"/>
      <c r="K514" s="9"/>
      <c r="N514" s="17"/>
      <c r="Q514" s="17"/>
    </row>
    <row r="515" spans="1:17" x14ac:dyDescent="0.2">
      <c r="A515" t="s">
        <v>579</v>
      </c>
      <c r="B515" s="17" t="s">
        <v>1485</v>
      </c>
      <c r="C515">
        <f t="shared" ref="C515:C578" si="8">ROW(A515)</f>
        <v>515</v>
      </c>
      <c r="D515" s="2"/>
      <c r="J515" s="7"/>
      <c r="K515" s="9"/>
      <c r="N515" s="17"/>
      <c r="Q515" s="17"/>
    </row>
    <row r="516" spans="1:17" x14ac:dyDescent="0.2">
      <c r="A516" t="s">
        <v>137</v>
      </c>
      <c r="B516" s="17" t="s">
        <v>877</v>
      </c>
      <c r="C516">
        <f t="shared" si="8"/>
        <v>516</v>
      </c>
      <c r="D516" s="2"/>
      <c r="J516" s="7"/>
      <c r="K516" s="9"/>
      <c r="N516" s="17"/>
      <c r="Q516" s="17"/>
    </row>
    <row r="517" spans="1:17" x14ac:dyDescent="0.2">
      <c r="A517" t="s">
        <v>116</v>
      </c>
      <c r="B517" t="s">
        <v>850</v>
      </c>
      <c r="C517">
        <f t="shared" si="8"/>
        <v>517</v>
      </c>
      <c r="D517" s="2"/>
      <c r="J517" s="7"/>
      <c r="K517" s="9"/>
    </row>
    <row r="518" spans="1:17" x14ac:dyDescent="0.2">
      <c r="A518" t="s">
        <v>1640</v>
      </c>
      <c r="B518" t="s">
        <v>1442</v>
      </c>
      <c r="C518">
        <f t="shared" si="8"/>
        <v>518</v>
      </c>
      <c r="D518" s="2"/>
      <c r="J518" s="7"/>
      <c r="K518" s="9"/>
    </row>
    <row r="519" spans="1:17" x14ac:dyDescent="0.2">
      <c r="A519" t="s">
        <v>460</v>
      </c>
      <c r="B519" t="s">
        <v>458</v>
      </c>
      <c r="C519">
        <f t="shared" si="8"/>
        <v>519</v>
      </c>
      <c r="D519" s="2"/>
      <c r="J519" s="7"/>
      <c r="K519" s="9"/>
    </row>
    <row r="520" spans="1:17" x14ac:dyDescent="0.2">
      <c r="A520" t="s">
        <v>460</v>
      </c>
      <c r="B520" t="s">
        <v>476</v>
      </c>
      <c r="C520">
        <f t="shared" si="8"/>
        <v>520</v>
      </c>
      <c r="D520" s="2"/>
      <c r="J520" s="7"/>
      <c r="K520" s="9"/>
    </row>
    <row r="521" spans="1:17" x14ac:dyDescent="0.2">
      <c r="A521" t="s">
        <v>460</v>
      </c>
      <c r="B521" t="s">
        <v>525</v>
      </c>
      <c r="C521">
        <f t="shared" si="8"/>
        <v>521</v>
      </c>
      <c r="D521" s="2"/>
      <c r="J521" s="10"/>
    </row>
    <row r="522" spans="1:17" x14ac:dyDescent="0.2">
      <c r="A522" t="s">
        <v>460</v>
      </c>
      <c r="B522" t="s">
        <v>530</v>
      </c>
      <c r="C522">
        <f t="shared" si="8"/>
        <v>522</v>
      </c>
      <c r="D522" s="2"/>
      <c r="J522" s="7"/>
      <c r="K522" s="9"/>
    </row>
    <row r="523" spans="1:17" x14ac:dyDescent="0.2">
      <c r="A523" t="s">
        <v>460</v>
      </c>
      <c r="B523" t="s">
        <v>549</v>
      </c>
      <c r="C523">
        <f t="shared" si="8"/>
        <v>523</v>
      </c>
      <c r="D523" s="2"/>
      <c r="J523" s="7"/>
      <c r="K523" s="9"/>
    </row>
    <row r="524" spans="1:17" x14ac:dyDescent="0.2">
      <c r="A524" t="s">
        <v>460</v>
      </c>
      <c r="B524" t="s">
        <v>571</v>
      </c>
      <c r="C524">
        <f t="shared" si="8"/>
        <v>524</v>
      </c>
      <c r="D524" s="3"/>
      <c r="H524" s="7"/>
      <c r="J524" s="7"/>
    </row>
    <row r="525" spans="1:17" x14ac:dyDescent="0.2">
      <c r="A525" t="s">
        <v>460</v>
      </c>
      <c r="B525" t="s">
        <v>700</v>
      </c>
      <c r="C525">
        <f t="shared" si="8"/>
        <v>525</v>
      </c>
      <c r="D525" s="3"/>
      <c r="J525" s="7"/>
      <c r="K525" s="9"/>
    </row>
    <row r="526" spans="1:17" x14ac:dyDescent="0.2">
      <c r="A526" t="s">
        <v>460</v>
      </c>
      <c r="B526" t="s">
        <v>709</v>
      </c>
      <c r="C526">
        <f t="shared" si="8"/>
        <v>526</v>
      </c>
      <c r="D526" s="3"/>
      <c r="J526" s="7"/>
      <c r="K526" s="9"/>
    </row>
    <row r="527" spans="1:17" x14ac:dyDescent="0.2">
      <c r="A527" t="s">
        <v>460</v>
      </c>
      <c r="B527" t="s">
        <v>969</v>
      </c>
      <c r="C527">
        <f t="shared" si="8"/>
        <v>527</v>
      </c>
      <c r="D527" s="3"/>
      <c r="J527" s="7"/>
      <c r="K527" s="9"/>
    </row>
    <row r="528" spans="1:17" x14ac:dyDescent="0.2">
      <c r="A528" t="s">
        <v>460</v>
      </c>
      <c r="B528" t="s">
        <v>1033</v>
      </c>
      <c r="C528">
        <f t="shared" si="8"/>
        <v>528</v>
      </c>
      <c r="D528" s="3"/>
      <c r="J528" s="7"/>
      <c r="K528" s="9"/>
    </row>
    <row r="529" spans="1:17" x14ac:dyDescent="0.2">
      <c r="A529" t="s">
        <v>460</v>
      </c>
      <c r="B529" t="s">
        <v>1037</v>
      </c>
      <c r="C529">
        <f t="shared" si="8"/>
        <v>529</v>
      </c>
      <c r="D529" s="3"/>
      <c r="J529" s="7"/>
      <c r="K529" s="9"/>
    </row>
    <row r="530" spans="1:17" x14ac:dyDescent="0.2">
      <c r="A530" t="s">
        <v>460</v>
      </c>
      <c r="B530" t="s">
        <v>1059</v>
      </c>
      <c r="C530">
        <f t="shared" si="8"/>
        <v>530</v>
      </c>
      <c r="D530" s="3"/>
      <c r="H530" s="7"/>
      <c r="J530" s="7"/>
      <c r="K530" s="9"/>
    </row>
    <row r="531" spans="1:17" x14ac:dyDescent="0.2">
      <c r="A531" t="s">
        <v>460</v>
      </c>
      <c r="B531" t="s">
        <v>1122</v>
      </c>
      <c r="C531">
        <f t="shared" si="8"/>
        <v>531</v>
      </c>
      <c r="D531" s="2"/>
      <c r="J531" s="7"/>
      <c r="K531" s="9"/>
    </row>
    <row r="532" spans="1:17" x14ac:dyDescent="0.2">
      <c r="A532" t="s">
        <v>460</v>
      </c>
      <c r="B532" t="s">
        <v>1150</v>
      </c>
      <c r="C532">
        <f t="shared" si="8"/>
        <v>532</v>
      </c>
      <c r="D532" s="3"/>
      <c r="J532" s="7"/>
      <c r="K532" s="9"/>
    </row>
    <row r="533" spans="1:17" x14ac:dyDescent="0.2">
      <c r="A533" t="s">
        <v>460</v>
      </c>
      <c r="B533" t="s">
        <v>1178</v>
      </c>
      <c r="C533">
        <f t="shared" si="8"/>
        <v>533</v>
      </c>
      <c r="D533" s="2"/>
      <c r="J533" s="7"/>
      <c r="K533" s="9"/>
    </row>
    <row r="534" spans="1:17" x14ac:dyDescent="0.2">
      <c r="A534" t="s">
        <v>460</v>
      </c>
      <c r="B534" t="s">
        <v>1226</v>
      </c>
      <c r="C534">
        <f t="shared" si="8"/>
        <v>534</v>
      </c>
      <c r="D534" s="3"/>
      <c r="H534" s="7"/>
      <c r="J534" s="7"/>
      <c r="K534" s="9"/>
    </row>
    <row r="535" spans="1:17" x14ac:dyDescent="0.2">
      <c r="A535" t="s">
        <v>668</v>
      </c>
      <c r="B535" t="s">
        <v>666</v>
      </c>
      <c r="C535">
        <f t="shared" si="8"/>
        <v>535</v>
      </c>
      <c r="D535" s="3"/>
      <c r="J535" s="7"/>
      <c r="K535" s="9"/>
    </row>
    <row r="536" spans="1:17" x14ac:dyDescent="0.2">
      <c r="A536" t="s">
        <v>668</v>
      </c>
      <c r="B536" t="s">
        <v>936</v>
      </c>
      <c r="C536">
        <f t="shared" si="8"/>
        <v>536</v>
      </c>
      <c r="D536" s="2"/>
      <c r="J536" s="7"/>
      <c r="K536" s="9"/>
    </row>
    <row r="537" spans="1:17" x14ac:dyDescent="0.2">
      <c r="A537" t="s">
        <v>668</v>
      </c>
      <c r="B537" t="s">
        <v>1622</v>
      </c>
      <c r="C537">
        <f t="shared" si="8"/>
        <v>537</v>
      </c>
      <c r="D537" s="2"/>
      <c r="J537" s="7"/>
      <c r="K537" s="9"/>
    </row>
    <row r="538" spans="1:17" x14ac:dyDescent="0.2">
      <c r="A538" t="s">
        <v>843</v>
      </c>
      <c r="B538" s="17" t="s">
        <v>841</v>
      </c>
      <c r="C538">
        <f t="shared" si="8"/>
        <v>538</v>
      </c>
      <c r="D538" s="3"/>
      <c r="J538" s="7"/>
      <c r="K538" s="9"/>
      <c r="N538" s="17"/>
      <c r="Q538" s="17"/>
    </row>
    <row r="539" spans="1:17" x14ac:dyDescent="0.2">
      <c r="A539" t="s">
        <v>372</v>
      </c>
      <c r="B539" t="s">
        <v>356</v>
      </c>
      <c r="C539">
        <f t="shared" si="8"/>
        <v>539</v>
      </c>
      <c r="D539" s="2"/>
      <c r="J539" s="7"/>
      <c r="K539" s="9"/>
    </row>
    <row r="540" spans="1:17" x14ac:dyDescent="0.2">
      <c r="A540" t="s">
        <v>372</v>
      </c>
      <c r="B540" t="s">
        <v>582</v>
      </c>
      <c r="C540">
        <f t="shared" si="8"/>
        <v>540</v>
      </c>
      <c r="D540" s="2"/>
      <c r="J540" s="7"/>
      <c r="K540" s="9"/>
    </row>
    <row r="541" spans="1:17" x14ac:dyDescent="0.2">
      <c r="A541" t="s">
        <v>372</v>
      </c>
      <c r="B541" t="s">
        <v>730</v>
      </c>
      <c r="C541">
        <f t="shared" si="8"/>
        <v>541</v>
      </c>
      <c r="D541" s="2"/>
      <c r="J541" s="7"/>
      <c r="K541" s="9"/>
    </row>
    <row r="542" spans="1:17" x14ac:dyDescent="0.2">
      <c r="A542" t="s">
        <v>372</v>
      </c>
      <c r="B542" t="s">
        <v>819</v>
      </c>
      <c r="C542">
        <f t="shared" si="8"/>
        <v>542</v>
      </c>
      <c r="D542" s="2"/>
      <c r="J542" s="7"/>
      <c r="K542" s="9"/>
    </row>
    <row r="543" spans="1:17" x14ac:dyDescent="0.2">
      <c r="A543" t="s">
        <v>372</v>
      </c>
      <c r="B543" t="s">
        <v>1026</v>
      </c>
      <c r="C543">
        <f t="shared" si="8"/>
        <v>543</v>
      </c>
      <c r="D543" s="2"/>
      <c r="J543" s="7"/>
      <c r="K543" s="9"/>
    </row>
    <row r="544" spans="1:17" x14ac:dyDescent="0.2">
      <c r="A544" t="s">
        <v>54</v>
      </c>
      <c r="B544" t="s">
        <v>49</v>
      </c>
      <c r="C544">
        <f t="shared" si="8"/>
        <v>544</v>
      </c>
      <c r="D544" s="2"/>
    </row>
    <row r="545" spans="1:11" x14ac:dyDescent="0.2">
      <c r="A545" t="s">
        <v>54</v>
      </c>
      <c r="B545" t="s">
        <v>50</v>
      </c>
      <c r="C545">
        <f t="shared" si="8"/>
        <v>545</v>
      </c>
      <c r="D545" s="2"/>
      <c r="J545" s="7"/>
      <c r="K545" s="9"/>
    </row>
    <row r="546" spans="1:11" x14ac:dyDescent="0.2">
      <c r="A546" t="s">
        <v>54</v>
      </c>
      <c r="B546" t="s">
        <v>51</v>
      </c>
      <c r="C546">
        <f t="shared" si="8"/>
        <v>546</v>
      </c>
      <c r="D546" s="2"/>
      <c r="J546" s="7"/>
      <c r="K546" s="9"/>
    </row>
    <row r="547" spans="1:11" x14ac:dyDescent="0.2">
      <c r="A547" t="s">
        <v>1119</v>
      </c>
      <c r="B547" t="s">
        <v>1117</v>
      </c>
      <c r="C547">
        <f t="shared" si="8"/>
        <v>547</v>
      </c>
      <c r="D547" s="2"/>
      <c r="J547" s="7"/>
      <c r="K547" s="9"/>
    </row>
    <row r="548" spans="1:11" x14ac:dyDescent="0.2">
      <c r="A548" t="s">
        <v>1229</v>
      </c>
      <c r="B548" t="s">
        <v>1227</v>
      </c>
      <c r="C548">
        <f t="shared" si="8"/>
        <v>548</v>
      </c>
      <c r="D548" s="2"/>
      <c r="J548" s="7"/>
      <c r="K548" s="9"/>
    </row>
    <row r="549" spans="1:11" x14ac:dyDescent="0.2">
      <c r="A549" t="s">
        <v>421</v>
      </c>
      <c r="B549" t="s">
        <v>418</v>
      </c>
      <c r="C549">
        <f t="shared" si="8"/>
        <v>549</v>
      </c>
      <c r="D549" s="2"/>
      <c r="J549" s="7"/>
      <c r="K549" s="9"/>
    </row>
    <row r="550" spans="1:11" x14ac:dyDescent="0.2">
      <c r="A550" t="s">
        <v>421</v>
      </c>
      <c r="B550" t="s">
        <v>446</v>
      </c>
      <c r="C550">
        <f t="shared" si="8"/>
        <v>550</v>
      </c>
      <c r="D550" s="2"/>
      <c r="J550" s="7"/>
      <c r="K550" s="9"/>
    </row>
    <row r="551" spans="1:11" x14ac:dyDescent="0.2">
      <c r="A551" t="s">
        <v>421</v>
      </c>
      <c r="B551" t="s">
        <v>563</v>
      </c>
      <c r="C551">
        <f t="shared" si="8"/>
        <v>551</v>
      </c>
      <c r="D551" s="2"/>
      <c r="J551" s="7"/>
      <c r="K551" s="9"/>
    </row>
    <row r="552" spans="1:11" x14ac:dyDescent="0.2">
      <c r="A552" t="s">
        <v>421</v>
      </c>
      <c r="B552" t="s">
        <v>675</v>
      </c>
      <c r="C552">
        <f t="shared" si="8"/>
        <v>552</v>
      </c>
      <c r="D552" s="2"/>
      <c r="J552" s="7"/>
      <c r="K552" s="9"/>
    </row>
    <row r="553" spans="1:11" x14ac:dyDescent="0.2">
      <c r="A553" t="s">
        <v>421</v>
      </c>
      <c r="B553" t="s">
        <v>883</v>
      </c>
      <c r="C553">
        <f t="shared" si="8"/>
        <v>553</v>
      </c>
      <c r="J553" s="7"/>
      <c r="K553" s="9"/>
    </row>
    <row r="554" spans="1:11" x14ac:dyDescent="0.2">
      <c r="A554" t="s">
        <v>421</v>
      </c>
      <c r="B554" t="s">
        <v>897</v>
      </c>
      <c r="C554">
        <f t="shared" si="8"/>
        <v>554</v>
      </c>
      <c r="D554" s="2"/>
      <c r="J554" s="7"/>
      <c r="K554" s="9"/>
    </row>
    <row r="555" spans="1:11" x14ac:dyDescent="0.2">
      <c r="A555" t="s">
        <v>421</v>
      </c>
      <c r="B555" t="s">
        <v>1221</v>
      </c>
      <c r="C555">
        <f t="shared" si="8"/>
        <v>555</v>
      </c>
      <c r="D555" s="2"/>
      <c r="J555" s="7"/>
      <c r="K555" s="9"/>
    </row>
    <row r="556" spans="1:11" x14ac:dyDescent="0.2">
      <c r="A556" t="s">
        <v>421</v>
      </c>
      <c r="B556" t="s">
        <v>1257</v>
      </c>
      <c r="C556">
        <f t="shared" si="8"/>
        <v>556</v>
      </c>
      <c r="D556" s="2"/>
      <c r="J556" s="7"/>
      <c r="K556" s="9"/>
    </row>
    <row r="557" spans="1:11" x14ac:dyDescent="0.2">
      <c r="A557" t="s">
        <v>690</v>
      </c>
      <c r="B557" t="s">
        <v>688</v>
      </c>
      <c r="C557">
        <f t="shared" si="8"/>
        <v>557</v>
      </c>
      <c r="D557" s="2"/>
      <c r="J557" s="7"/>
      <c r="K557" s="9"/>
    </row>
    <row r="558" spans="1:11" x14ac:dyDescent="0.2">
      <c r="A558" t="s">
        <v>690</v>
      </c>
      <c r="B558" t="s">
        <v>923</v>
      </c>
      <c r="C558">
        <f t="shared" si="8"/>
        <v>558</v>
      </c>
      <c r="D558" s="2"/>
      <c r="J558" s="7"/>
      <c r="K558" s="9"/>
    </row>
    <row r="559" spans="1:11" x14ac:dyDescent="0.2">
      <c r="A559" t="s">
        <v>690</v>
      </c>
      <c r="B559" t="s">
        <v>1085</v>
      </c>
      <c r="C559">
        <f t="shared" si="8"/>
        <v>559</v>
      </c>
      <c r="D559" s="2"/>
      <c r="J559" s="7"/>
      <c r="K559" s="9"/>
    </row>
    <row r="560" spans="1:11" x14ac:dyDescent="0.2">
      <c r="A560" t="s">
        <v>690</v>
      </c>
      <c r="B560" t="s">
        <v>1234</v>
      </c>
      <c r="C560">
        <f t="shared" si="8"/>
        <v>560</v>
      </c>
      <c r="D560" s="2"/>
      <c r="J560" s="7"/>
      <c r="K560" s="9"/>
    </row>
    <row r="561" spans="1:17" x14ac:dyDescent="0.2">
      <c r="A561" t="s">
        <v>376</v>
      </c>
      <c r="B561" t="s">
        <v>375</v>
      </c>
      <c r="C561">
        <f t="shared" si="8"/>
        <v>561</v>
      </c>
      <c r="D561" s="2"/>
      <c r="J561" s="7"/>
      <c r="K561" s="9"/>
    </row>
    <row r="562" spans="1:17" x14ac:dyDescent="0.2">
      <c r="A562" t="s">
        <v>376</v>
      </c>
      <c r="B562" t="s">
        <v>411</v>
      </c>
      <c r="C562">
        <f t="shared" si="8"/>
        <v>562</v>
      </c>
      <c r="D562" s="2"/>
      <c r="J562" s="7"/>
      <c r="K562" s="9"/>
    </row>
    <row r="563" spans="1:17" x14ac:dyDescent="0.2">
      <c r="A563" t="s">
        <v>376</v>
      </c>
      <c r="B563" t="s">
        <v>321</v>
      </c>
      <c r="C563">
        <f t="shared" si="8"/>
        <v>563</v>
      </c>
      <c r="D563" s="2"/>
      <c r="J563" s="7"/>
      <c r="K563" s="9"/>
    </row>
    <row r="564" spans="1:17" x14ac:dyDescent="0.2">
      <c r="A564" t="s">
        <v>376</v>
      </c>
      <c r="B564" t="s">
        <v>568</v>
      </c>
      <c r="C564">
        <f t="shared" si="8"/>
        <v>564</v>
      </c>
      <c r="D564" s="2"/>
      <c r="J564" s="7"/>
      <c r="K564" s="9"/>
    </row>
    <row r="565" spans="1:17" x14ac:dyDescent="0.2">
      <c r="A565" t="s">
        <v>376</v>
      </c>
      <c r="B565" s="17" t="s">
        <v>577</v>
      </c>
      <c r="C565">
        <f t="shared" si="8"/>
        <v>565</v>
      </c>
      <c r="D565" s="2"/>
      <c r="J565" s="7"/>
      <c r="K565" s="9"/>
      <c r="N565" s="17"/>
      <c r="Q565" s="17"/>
    </row>
    <row r="566" spans="1:17" x14ac:dyDescent="0.2">
      <c r="A566" t="s">
        <v>376</v>
      </c>
      <c r="B566" s="17" t="s">
        <v>703</v>
      </c>
      <c r="C566">
        <f t="shared" si="8"/>
        <v>566</v>
      </c>
      <c r="D566" s="2"/>
      <c r="J566" s="7"/>
      <c r="K566" s="9"/>
      <c r="N566" s="17"/>
      <c r="Q566" s="17"/>
    </row>
    <row r="567" spans="1:17" x14ac:dyDescent="0.2">
      <c r="A567" t="s">
        <v>376</v>
      </c>
      <c r="B567" s="17" t="s">
        <v>93</v>
      </c>
      <c r="C567">
        <f t="shared" si="8"/>
        <v>567</v>
      </c>
      <c r="D567" s="2"/>
      <c r="J567" s="7"/>
      <c r="K567" s="9"/>
      <c r="N567" s="17"/>
      <c r="Q567" s="17"/>
    </row>
    <row r="568" spans="1:17" x14ac:dyDescent="0.2">
      <c r="A568" t="s">
        <v>376</v>
      </c>
      <c r="B568" t="s">
        <v>826</v>
      </c>
      <c r="C568">
        <f t="shared" si="8"/>
        <v>568</v>
      </c>
      <c r="D568" s="2"/>
      <c r="J568" s="7"/>
      <c r="K568" s="9"/>
    </row>
    <row r="569" spans="1:17" x14ac:dyDescent="0.2">
      <c r="A569" t="s">
        <v>376</v>
      </c>
      <c r="B569" s="17" t="s">
        <v>24</v>
      </c>
      <c r="C569">
        <f t="shared" si="8"/>
        <v>569</v>
      </c>
      <c r="D569" s="3"/>
      <c r="J569" s="7"/>
      <c r="K569" s="9"/>
      <c r="N569" s="17"/>
      <c r="Q569" s="17"/>
    </row>
    <row r="570" spans="1:17" x14ac:dyDescent="0.2">
      <c r="A570" t="s">
        <v>376</v>
      </c>
      <c r="B570" t="s">
        <v>1035</v>
      </c>
      <c r="C570">
        <f t="shared" si="8"/>
        <v>570</v>
      </c>
      <c r="D570" s="3"/>
      <c r="J570" s="7"/>
      <c r="K570" s="9"/>
    </row>
    <row r="571" spans="1:17" x14ac:dyDescent="0.2">
      <c r="A571" t="s">
        <v>376</v>
      </c>
      <c r="B571" t="s">
        <v>1093</v>
      </c>
      <c r="C571">
        <f t="shared" si="8"/>
        <v>571</v>
      </c>
      <c r="D571" s="3"/>
      <c r="J571" s="7"/>
      <c r="K571" s="9"/>
    </row>
    <row r="572" spans="1:17" x14ac:dyDescent="0.2">
      <c r="A572" t="s">
        <v>376</v>
      </c>
      <c r="B572" t="s">
        <v>1113</v>
      </c>
      <c r="C572">
        <f t="shared" si="8"/>
        <v>572</v>
      </c>
      <c r="D572" s="2"/>
      <c r="J572" s="7"/>
      <c r="K572" s="9"/>
    </row>
    <row r="573" spans="1:17" x14ac:dyDescent="0.2">
      <c r="A573" t="s">
        <v>376</v>
      </c>
      <c r="B573" t="s">
        <v>1122</v>
      </c>
      <c r="C573">
        <f t="shared" si="8"/>
        <v>573</v>
      </c>
      <c r="D573" s="3"/>
      <c r="J573" s="7"/>
      <c r="K573" s="9"/>
    </row>
    <row r="574" spans="1:17" x14ac:dyDescent="0.2">
      <c r="A574" t="s">
        <v>376</v>
      </c>
      <c r="B574" t="s">
        <v>1205</v>
      </c>
      <c r="C574">
        <f t="shared" si="8"/>
        <v>574</v>
      </c>
      <c r="D574" s="2"/>
      <c r="J574" s="7"/>
      <c r="K574" s="9"/>
    </row>
    <row r="575" spans="1:17" x14ac:dyDescent="0.2">
      <c r="A575" t="s">
        <v>376</v>
      </c>
      <c r="B575" t="s">
        <v>1216</v>
      </c>
      <c r="C575">
        <f t="shared" si="8"/>
        <v>575</v>
      </c>
      <c r="D575" s="2"/>
      <c r="J575" s="7"/>
      <c r="K575" s="9"/>
    </row>
    <row r="576" spans="1:17" x14ac:dyDescent="0.2">
      <c r="A576" t="s">
        <v>376</v>
      </c>
      <c r="B576" t="s">
        <v>318</v>
      </c>
      <c r="C576">
        <f t="shared" si="8"/>
        <v>576</v>
      </c>
      <c r="D576" s="2"/>
      <c r="J576" s="7"/>
      <c r="K576" s="9"/>
    </row>
    <row r="577" spans="1:17" x14ac:dyDescent="0.2">
      <c r="A577" t="s">
        <v>376</v>
      </c>
      <c r="B577" t="s">
        <v>1285</v>
      </c>
      <c r="C577">
        <f t="shared" si="8"/>
        <v>577</v>
      </c>
      <c r="D577" s="2"/>
      <c r="J577" s="7"/>
      <c r="K577" s="9"/>
    </row>
    <row r="578" spans="1:17" x14ac:dyDescent="0.2">
      <c r="A578" t="s">
        <v>646</v>
      </c>
      <c r="B578" t="s">
        <v>458</v>
      </c>
      <c r="C578">
        <f t="shared" si="8"/>
        <v>578</v>
      </c>
      <c r="D578" s="2"/>
      <c r="J578" s="7"/>
      <c r="K578" s="9"/>
    </row>
    <row r="579" spans="1:17" x14ac:dyDescent="0.2">
      <c r="A579" t="s">
        <v>646</v>
      </c>
      <c r="B579" t="s">
        <v>476</v>
      </c>
      <c r="C579">
        <f t="shared" ref="C579:C642" si="9">ROW(A579)</f>
        <v>579</v>
      </c>
      <c r="D579" s="3"/>
      <c r="J579" s="7"/>
      <c r="K579" s="9"/>
    </row>
    <row r="580" spans="1:17" x14ac:dyDescent="0.2">
      <c r="A580" t="s">
        <v>647</v>
      </c>
      <c r="B580" t="s">
        <v>160</v>
      </c>
      <c r="C580">
        <f t="shared" si="9"/>
        <v>580</v>
      </c>
      <c r="D580" s="2"/>
      <c r="J580" s="7"/>
      <c r="K580" s="9"/>
    </row>
    <row r="581" spans="1:17" x14ac:dyDescent="0.2">
      <c r="A581" t="s">
        <v>647</v>
      </c>
      <c r="B581" s="17" t="s">
        <v>159</v>
      </c>
      <c r="C581">
        <f t="shared" si="9"/>
        <v>581</v>
      </c>
      <c r="D581" s="2"/>
      <c r="J581" s="7"/>
      <c r="K581" s="9"/>
      <c r="N581" s="17"/>
      <c r="Q581" s="17"/>
    </row>
    <row r="582" spans="1:17" x14ac:dyDescent="0.2">
      <c r="A582" t="s">
        <v>647</v>
      </c>
      <c r="B582" t="s">
        <v>571</v>
      </c>
      <c r="C582">
        <f t="shared" si="9"/>
        <v>582</v>
      </c>
      <c r="J582" s="7"/>
      <c r="K582" s="9"/>
    </row>
    <row r="583" spans="1:17" x14ac:dyDescent="0.2">
      <c r="A583" t="s">
        <v>647</v>
      </c>
      <c r="B583" t="s">
        <v>22</v>
      </c>
      <c r="C583">
        <f t="shared" si="9"/>
        <v>583</v>
      </c>
      <c r="D583" s="2"/>
      <c r="J583" s="7"/>
      <c r="K583" s="9"/>
    </row>
    <row r="584" spans="1:17" x14ac:dyDescent="0.2">
      <c r="A584" t="s">
        <v>647</v>
      </c>
      <c r="B584" t="s">
        <v>931</v>
      </c>
      <c r="C584">
        <f t="shared" si="9"/>
        <v>584</v>
      </c>
      <c r="D584" s="2"/>
      <c r="J584" s="7"/>
      <c r="K584" s="9"/>
    </row>
    <row r="585" spans="1:17" x14ac:dyDescent="0.2">
      <c r="A585" t="s">
        <v>647</v>
      </c>
      <c r="B585" t="s">
        <v>161</v>
      </c>
      <c r="C585">
        <f t="shared" si="9"/>
        <v>585</v>
      </c>
      <c r="D585" s="2"/>
      <c r="J585" s="7"/>
      <c r="K585" s="9"/>
    </row>
    <row r="586" spans="1:17" x14ac:dyDescent="0.2">
      <c r="A586" t="s">
        <v>647</v>
      </c>
      <c r="B586" t="s">
        <v>1096</v>
      </c>
      <c r="C586">
        <f t="shared" si="9"/>
        <v>586</v>
      </c>
      <c r="D586" s="3"/>
      <c r="J586" s="7"/>
      <c r="K586" s="9"/>
    </row>
    <row r="587" spans="1:17" x14ac:dyDescent="0.2">
      <c r="A587" t="s">
        <v>647</v>
      </c>
      <c r="B587" t="s">
        <v>1165</v>
      </c>
      <c r="C587">
        <f t="shared" si="9"/>
        <v>587</v>
      </c>
      <c r="D587" s="3"/>
      <c r="J587" s="7"/>
      <c r="K587" s="9"/>
    </row>
    <row r="588" spans="1:17" x14ac:dyDescent="0.2">
      <c r="A588" t="s">
        <v>647</v>
      </c>
      <c r="B588" t="s">
        <v>1193</v>
      </c>
      <c r="C588">
        <f t="shared" si="9"/>
        <v>588</v>
      </c>
      <c r="D588" s="3"/>
      <c r="J588" s="7"/>
      <c r="K588" s="9"/>
    </row>
    <row r="589" spans="1:17" x14ac:dyDescent="0.2">
      <c r="A589" t="s">
        <v>493</v>
      </c>
      <c r="B589" t="s">
        <v>365</v>
      </c>
      <c r="C589">
        <f t="shared" si="9"/>
        <v>589</v>
      </c>
      <c r="D589" s="3"/>
      <c r="J589" s="7"/>
      <c r="K589" s="9"/>
    </row>
    <row r="590" spans="1:17" x14ac:dyDescent="0.2">
      <c r="A590" t="s">
        <v>493</v>
      </c>
      <c r="B590" t="s">
        <v>1442</v>
      </c>
      <c r="C590">
        <f t="shared" si="9"/>
        <v>590</v>
      </c>
      <c r="D590" s="3"/>
      <c r="J590" s="7"/>
      <c r="K590" s="9"/>
    </row>
    <row r="591" spans="1:17" x14ac:dyDescent="0.2">
      <c r="A591" t="s">
        <v>493</v>
      </c>
      <c r="B591" t="s">
        <v>492</v>
      </c>
      <c r="C591">
        <f t="shared" si="9"/>
        <v>591</v>
      </c>
      <c r="D591" s="3"/>
      <c r="J591" s="7"/>
      <c r="K591" s="9"/>
    </row>
    <row r="592" spans="1:17" x14ac:dyDescent="0.2">
      <c r="A592" t="s">
        <v>493</v>
      </c>
      <c r="B592" t="s">
        <v>60</v>
      </c>
      <c r="C592">
        <f t="shared" si="9"/>
        <v>592</v>
      </c>
      <c r="D592" s="2"/>
      <c r="J592" s="7"/>
      <c r="K592" s="9"/>
    </row>
    <row r="593" spans="1:11" x14ac:dyDescent="0.2">
      <c r="A593" t="s">
        <v>493</v>
      </c>
      <c r="B593" t="s">
        <v>616</v>
      </c>
      <c r="C593">
        <f t="shared" si="9"/>
        <v>593</v>
      </c>
      <c r="D593" s="2"/>
      <c r="J593" s="10"/>
    </row>
    <row r="594" spans="1:11" x14ac:dyDescent="0.2">
      <c r="A594" t="s">
        <v>493</v>
      </c>
      <c r="B594" t="s">
        <v>671</v>
      </c>
      <c r="C594">
        <f t="shared" si="9"/>
        <v>594</v>
      </c>
      <c r="D594" s="2"/>
      <c r="J594" s="7"/>
      <c r="K594" s="9"/>
    </row>
    <row r="595" spans="1:11" x14ac:dyDescent="0.2">
      <c r="A595" t="s">
        <v>493</v>
      </c>
      <c r="B595" t="s">
        <v>691</v>
      </c>
      <c r="C595">
        <f t="shared" si="9"/>
        <v>595</v>
      </c>
      <c r="D595" s="2"/>
      <c r="J595" s="7"/>
      <c r="K595" s="9"/>
    </row>
    <row r="596" spans="1:11" x14ac:dyDescent="0.2">
      <c r="A596" t="s">
        <v>493</v>
      </c>
      <c r="B596" t="s">
        <v>795</v>
      </c>
      <c r="C596">
        <f t="shared" si="9"/>
        <v>596</v>
      </c>
      <c r="D596" s="2"/>
      <c r="J596" s="7"/>
      <c r="K596" s="9"/>
    </row>
    <row r="597" spans="1:11" x14ac:dyDescent="0.2">
      <c r="A597" t="s">
        <v>493</v>
      </c>
      <c r="B597" t="s">
        <v>819</v>
      </c>
      <c r="C597">
        <f t="shared" si="9"/>
        <v>597</v>
      </c>
      <c r="D597" s="3"/>
      <c r="J597" s="7"/>
      <c r="K597" s="9"/>
    </row>
    <row r="598" spans="1:11" x14ac:dyDescent="0.2">
      <c r="A598" t="s">
        <v>493</v>
      </c>
      <c r="B598" t="s">
        <v>832</v>
      </c>
      <c r="C598">
        <f t="shared" si="9"/>
        <v>598</v>
      </c>
      <c r="D598" s="2"/>
      <c r="J598" s="7"/>
      <c r="K598" s="9"/>
    </row>
    <row r="599" spans="1:11" x14ac:dyDescent="0.2">
      <c r="A599" t="s">
        <v>493</v>
      </c>
      <c r="B599" t="s">
        <v>1631</v>
      </c>
      <c r="C599">
        <f t="shared" si="9"/>
        <v>599</v>
      </c>
      <c r="D599" s="3"/>
      <c r="J599" s="7"/>
      <c r="K599" s="9"/>
    </row>
    <row r="600" spans="1:11" x14ac:dyDescent="0.2">
      <c r="A600" t="s">
        <v>493</v>
      </c>
      <c r="B600" t="s">
        <v>924</v>
      </c>
      <c r="C600">
        <f t="shared" si="9"/>
        <v>600</v>
      </c>
      <c r="D600" s="2"/>
      <c r="J600" s="7"/>
      <c r="K600" s="9"/>
    </row>
    <row r="601" spans="1:11" x14ac:dyDescent="0.2">
      <c r="A601" t="s">
        <v>493</v>
      </c>
      <c r="B601" t="s">
        <v>1064</v>
      </c>
      <c r="C601">
        <f t="shared" si="9"/>
        <v>601</v>
      </c>
      <c r="D601" s="2"/>
      <c r="J601" s="7"/>
      <c r="K601" s="9"/>
    </row>
    <row r="602" spans="1:11" x14ac:dyDescent="0.2">
      <c r="A602" t="s">
        <v>493</v>
      </c>
      <c r="B602" t="s">
        <v>253</v>
      </c>
      <c r="C602">
        <f t="shared" si="9"/>
        <v>602</v>
      </c>
      <c r="D602" s="2"/>
      <c r="J602" s="7"/>
      <c r="K602" s="9"/>
    </row>
    <row r="603" spans="1:11" x14ac:dyDescent="0.2">
      <c r="A603" t="s">
        <v>493</v>
      </c>
      <c r="B603" t="s">
        <v>1163</v>
      </c>
      <c r="C603">
        <f t="shared" si="9"/>
        <v>603</v>
      </c>
      <c r="D603" s="2"/>
      <c r="J603" s="7"/>
      <c r="K603" s="9"/>
    </row>
    <row r="604" spans="1:11" x14ac:dyDescent="0.2">
      <c r="A604" t="s">
        <v>493</v>
      </c>
      <c r="B604" t="s">
        <v>1166</v>
      </c>
      <c r="C604">
        <f t="shared" si="9"/>
        <v>604</v>
      </c>
      <c r="D604" s="2"/>
      <c r="J604" s="7"/>
      <c r="K604" s="9"/>
    </row>
    <row r="605" spans="1:11" x14ac:dyDescent="0.2">
      <c r="A605" t="s">
        <v>487</v>
      </c>
      <c r="B605" t="s">
        <v>485</v>
      </c>
      <c r="C605">
        <f t="shared" si="9"/>
        <v>605</v>
      </c>
      <c r="D605" s="2"/>
      <c r="J605" s="7"/>
      <c r="K605" s="9"/>
    </row>
    <row r="606" spans="1:11" x14ac:dyDescent="0.2">
      <c r="A606" t="s">
        <v>487</v>
      </c>
      <c r="B606" t="s">
        <v>627</v>
      </c>
      <c r="C606">
        <f t="shared" si="9"/>
        <v>606</v>
      </c>
      <c r="D606" s="2"/>
      <c r="J606" s="10"/>
    </row>
    <row r="607" spans="1:11" x14ac:dyDescent="0.2">
      <c r="A607" t="s">
        <v>487</v>
      </c>
      <c r="B607" t="s">
        <v>953</v>
      </c>
      <c r="C607">
        <f t="shared" si="9"/>
        <v>607</v>
      </c>
      <c r="D607" s="2"/>
      <c r="J607" s="7"/>
      <c r="K607" s="9"/>
    </row>
    <row r="608" spans="1:11" x14ac:dyDescent="0.2">
      <c r="A608" t="s">
        <v>487</v>
      </c>
      <c r="B608" t="s">
        <v>996</v>
      </c>
      <c r="C608">
        <f t="shared" si="9"/>
        <v>608</v>
      </c>
      <c r="D608" s="2"/>
      <c r="J608" s="7"/>
      <c r="K608" s="9"/>
    </row>
    <row r="609" spans="1:17" x14ac:dyDescent="0.2">
      <c r="A609" t="s">
        <v>487</v>
      </c>
      <c r="B609" t="s">
        <v>1087</v>
      </c>
      <c r="C609">
        <f t="shared" si="9"/>
        <v>609</v>
      </c>
      <c r="D609" s="2"/>
      <c r="J609" s="7"/>
      <c r="K609" s="9"/>
    </row>
    <row r="610" spans="1:17" x14ac:dyDescent="0.2">
      <c r="A610" t="s">
        <v>487</v>
      </c>
      <c r="B610" t="s">
        <v>1090</v>
      </c>
      <c r="C610">
        <f t="shared" si="9"/>
        <v>610</v>
      </c>
      <c r="D610" s="2"/>
      <c r="J610" s="10"/>
    </row>
    <row r="611" spans="1:17" x14ac:dyDescent="0.2">
      <c r="A611" t="s">
        <v>487</v>
      </c>
      <c r="B611" t="s">
        <v>1110</v>
      </c>
      <c r="C611">
        <f t="shared" si="9"/>
        <v>611</v>
      </c>
      <c r="D611" s="2"/>
    </row>
    <row r="612" spans="1:17" x14ac:dyDescent="0.2">
      <c r="A612" t="s">
        <v>487</v>
      </c>
      <c r="B612" t="s">
        <v>1237</v>
      </c>
      <c r="C612">
        <f t="shared" si="9"/>
        <v>612</v>
      </c>
      <c r="D612" s="2"/>
      <c r="J612" s="7"/>
      <c r="K612" s="9"/>
    </row>
    <row r="613" spans="1:17" x14ac:dyDescent="0.2">
      <c r="A613" t="s">
        <v>63</v>
      </c>
      <c r="B613" t="s">
        <v>850</v>
      </c>
      <c r="C613">
        <f t="shared" si="9"/>
        <v>613</v>
      </c>
      <c r="D613" s="2"/>
      <c r="J613" s="7"/>
      <c r="K613" s="9"/>
    </row>
    <row r="614" spans="1:17" x14ac:dyDescent="0.2">
      <c r="A614" t="s">
        <v>63</v>
      </c>
      <c r="B614" t="s">
        <v>161</v>
      </c>
      <c r="C614">
        <f t="shared" si="9"/>
        <v>614</v>
      </c>
      <c r="D614" s="2"/>
      <c r="J614" s="10"/>
    </row>
    <row r="615" spans="1:17" x14ac:dyDescent="0.2">
      <c r="A615" t="s">
        <v>63</v>
      </c>
      <c r="B615" s="17" t="s">
        <v>1115</v>
      </c>
      <c r="C615">
        <f t="shared" si="9"/>
        <v>615</v>
      </c>
      <c r="D615" s="2"/>
      <c r="J615" s="10"/>
      <c r="N615" s="17"/>
      <c r="Q615" s="17"/>
    </row>
    <row r="616" spans="1:17" x14ac:dyDescent="0.2">
      <c r="A616" t="s">
        <v>63</v>
      </c>
      <c r="B616" t="s">
        <v>65</v>
      </c>
      <c r="C616">
        <f t="shared" si="9"/>
        <v>616</v>
      </c>
      <c r="D616" s="2"/>
      <c r="J616" s="7"/>
      <c r="K616" s="9"/>
    </row>
    <row r="617" spans="1:17" x14ac:dyDescent="0.2">
      <c r="A617" t="s">
        <v>1233</v>
      </c>
      <c r="B617" t="s">
        <v>1231</v>
      </c>
      <c r="C617">
        <f t="shared" si="9"/>
        <v>617</v>
      </c>
      <c r="D617" s="2"/>
      <c r="J617" s="7"/>
      <c r="K617" s="9"/>
    </row>
    <row r="618" spans="1:17" x14ac:dyDescent="0.2">
      <c r="A618" t="s">
        <v>1154</v>
      </c>
      <c r="B618" s="17" t="s">
        <v>1151</v>
      </c>
      <c r="C618">
        <f t="shared" si="9"/>
        <v>618</v>
      </c>
      <c r="D618" s="2"/>
      <c r="J618" s="7"/>
      <c r="K618" s="9"/>
      <c r="N618" s="17"/>
      <c r="Q618" s="17"/>
    </row>
    <row r="619" spans="1:17" x14ac:dyDescent="0.2">
      <c r="A619" t="s">
        <v>664</v>
      </c>
      <c r="B619" t="s">
        <v>519</v>
      </c>
      <c r="C619">
        <f t="shared" si="9"/>
        <v>619</v>
      </c>
      <c r="D619" s="3"/>
      <c r="J619" s="7"/>
      <c r="K619" s="9"/>
    </row>
    <row r="620" spans="1:17" x14ac:dyDescent="0.2">
      <c r="A620" t="s">
        <v>664</v>
      </c>
      <c r="B620" t="s">
        <v>1654</v>
      </c>
      <c r="C620">
        <f t="shared" si="9"/>
        <v>620</v>
      </c>
      <c r="D620" s="2"/>
      <c r="J620" s="7"/>
      <c r="K620" s="9"/>
    </row>
    <row r="621" spans="1:17" x14ac:dyDescent="0.2">
      <c r="A621" t="s">
        <v>664</v>
      </c>
      <c r="B621" s="17" t="s">
        <v>663</v>
      </c>
      <c r="C621">
        <f t="shared" si="9"/>
        <v>621</v>
      </c>
      <c r="D621" s="2"/>
      <c r="J621" s="7"/>
      <c r="K621" s="9"/>
      <c r="N621" s="17"/>
      <c r="Q621" s="17"/>
    </row>
    <row r="622" spans="1:17" x14ac:dyDescent="0.2">
      <c r="A622" t="s">
        <v>664</v>
      </c>
      <c r="B622" t="s">
        <v>712</v>
      </c>
      <c r="C622">
        <f t="shared" si="9"/>
        <v>622</v>
      </c>
      <c r="D622" s="2"/>
      <c r="J622" s="7"/>
      <c r="K622" s="9"/>
    </row>
    <row r="623" spans="1:17" x14ac:dyDescent="0.2">
      <c r="A623" t="s">
        <v>664</v>
      </c>
      <c r="B623" t="s">
        <v>68</v>
      </c>
      <c r="C623">
        <f t="shared" si="9"/>
        <v>623</v>
      </c>
      <c r="D623" s="2"/>
      <c r="J623" s="7"/>
      <c r="K623" s="9"/>
    </row>
    <row r="624" spans="1:17" x14ac:dyDescent="0.2">
      <c r="A624" t="s">
        <v>805</v>
      </c>
      <c r="B624" t="s">
        <v>803</v>
      </c>
      <c r="C624">
        <f t="shared" si="9"/>
        <v>624</v>
      </c>
      <c r="D624" s="2"/>
      <c r="J624" s="7"/>
      <c r="K624" s="9"/>
    </row>
    <row r="625" spans="1:17" x14ac:dyDescent="0.2">
      <c r="A625" t="s">
        <v>805</v>
      </c>
      <c r="B625" t="s">
        <v>130</v>
      </c>
      <c r="C625">
        <f t="shared" si="9"/>
        <v>625</v>
      </c>
      <c r="D625" s="3"/>
      <c r="J625" s="7"/>
      <c r="K625" s="9"/>
    </row>
    <row r="626" spans="1:17" x14ac:dyDescent="0.2">
      <c r="A626" t="s">
        <v>805</v>
      </c>
      <c r="B626" t="s">
        <v>196</v>
      </c>
      <c r="C626">
        <f t="shared" si="9"/>
        <v>626</v>
      </c>
      <c r="D626" s="3"/>
      <c r="J626" s="7"/>
      <c r="K626" s="9"/>
    </row>
    <row r="627" spans="1:17" x14ac:dyDescent="0.2">
      <c r="A627" t="s">
        <v>805</v>
      </c>
      <c r="B627" t="s">
        <v>314</v>
      </c>
      <c r="C627">
        <f t="shared" si="9"/>
        <v>627</v>
      </c>
      <c r="D627" s="2"/>
      <c r="J627" s="7"/>
      <c r="K627" s="9"/>
    </row>
    <row r="628" spans="1:17" x14ac:dyDescent="0.2">
      <c r="A628" t="s">
        <v>805</v>
      </c>
      <c r="B628" t="s">
        <v>197</v>
      </c>
      <c r="C628">
        <f t="shared" si="9"/>
        <v>628</v>
      </c>
      <c r="D628" s="2"/>
      <c r="J628" s="7"/>
      <c r="K628" s="9"/>
    </row>
    <row r="629" spans="1:17" x14ac:dyDescent="0.2">
      <c r="A629" t="s">
        <v>805</v>
      </c>
      <c r="B629" s="17" t="s">
        <v>979</v>
      </c>
      <c r="C629">
        <f t="shared" si="9"/>
        <v>629</v>
      </c>
      <c r="D629" s="2"/>
      <c r="J629" s="7"/>
      <c r="K629" s="9"/>
      <c r="N629" s="17"/>
      <c r="Q629" s="17"/>
    </row>
    <row r="630" spans="1:17" x14ac:dyDescent="0.2">
      <c r="A630" t="s">
        <v>805</v>
      </c>
      <c r="B630" s="18" t="s">
        <v>1120</v>
      </c>
      <c r="C630">
        <f t="shared" si="9"/>
        <v>630</v>
      </c>
      <c r="D630" s="2"/>
      <c r="J630" s="7"/>
      <c r="K630" s="9"/>
      <c r="N630" s="18"/>
      <c r="Q630" s="18"/>
    </row>
    <row r="631" spans="1:17" x14ac:dyDescent="0.2">
      <c r="A631" t="s">
        <v>805</v>
      </c>
      <c r="B631" t="s">
        <v>193</v>
      </c>
      <c r="C631">
        <f t="shared" si="9"/>
        <v>631</v>
      </c>
      <c r="D631" s="2"/>
      <c r="J631" s="7"/>
      <c r="K631" s="9"/>
    </row>
    <row r="632" spans="1:17" x14ac:dyDescent="0.2">
      <c r="A632" t="s">
        <v>374</v>
      </c>
      <c r="B632" t="s">
        <v>373</v>
      </c>
      <c r="C632">
        <f t="shared" si="9"/>
        <v>632</v>
      </c>
      <c r="D632" s="2"/>
      <c r="J632" s="7"/>
    </row>
    <row r="633" spans="1:17" x14ac:dyDescent="0.2">
      <c r="A633" t="s">
        <v>852</v>
      </c>
      <c r="B633" t="s">
        <v>850</v>
      </c>
      <c r="C633">
        <f t="shared" si="9"/>
        <v>633</v>
      </c>
      <c r="D633" s="3"/>
      <c r="J633" s="7"/>
      <c r="K633" s="9"/>
    </row>
    <row r="634" spans="1:17" x14ac:dyDescent="0.2">
      <c r="B634" t="s">
        <v>264</v>
      </c>
      <c r="C634">
        <f t="shared" si="9"/>
        <v>634</v>
      </c>
      <c r="D634" s="3"/>
      <c r="J634" s="7"/>
      <c r="K634" s="9"/>
    </row>
    <row r="635" spans="1:17" x14ac:dyDescent="0.2">
      <c r="B635" t="s">
        <v>425</v>
      </c>
      <c r="C635">
        <f t="shared" si="9"/>
        <v>635</v>
      </c>
      <c r="D635" s="2"/>
      <c r="J635" s="7"/>
      <c r="K635" s="9"/>
    </row>
    <row r="636" spans="1:17" x14ac:dyDescent="0.2">
      <c r="B636" t="s">
        <v>461</v>
      </c>
      <c r="C636">
        <f t="shared" si="9"/>
        <v>636</v>
      </c>
      <c r="D636" s="3"/>
      <c r="J636" s="7"/>
      <c r="K636" s="9"/>
    </row>
    <row r="637" spans="1:17" x14ac:dyDescent="0.2">
      <c r="B637" t="s">
        <v>86</v>
      </c>
      <c r="C637">
        <f t="shared" si="9"/>
        <v>637</v>
      </c>
      <c r="D637" s="2"/>
      <c r="J637" s="7"/>
      <c r="K637" s="9"/>
    </row>
    <row r="638" spans="1:17" x14ac:dyDescent="0.2">
      <c r="B638" t="s">
        <v>535</v>
      </c>
      <c r="C638">
        <f t="shared" si="9"/>
        <v>638</v>
      </c>
      <c r="D638" s="2"/>
      <c r="J638" s="7"/>
      <c r="K638" s="9"/>
    </row>
    <row r="639" spans="1:17" x14ac:dyDescent="0.2">
      <c r="B639" t="s">
        <v>600</v>
      </c>
      <c r="C639">
        <f t="shared" si="9"/>
        <v>639</v>
      </c>
      <c r="D639" s="2"/>
      <c r="J639" s="7"/>
      <c r="K639" s="9"/>
    </row>
    <row r="640" spans="1:17" x14ac:dyDescent="0.2">
      <c r="B640" t="s">
        <v>658</v>
      </c>
      <c r="C640">
        <f t="shared" si="9"/>
        <v>640</v>
      </c>
      <c r="D640" s="2"/>
      <c r="J640" s="7"/>
      <c r="K640" s="9"/>
    </row>
    <row r="641" spans="2:17" x14ac:dyDescent="0.2">
      <c r="B641" t="s">
        <v>72</v>
      </c>
      <c r="C641">
        <f t="shared" si="9"/>
        <v>641</v>
      </c>
      <c r="D641" s="2"/>
      <c r="J641" s="7"/>
      <c r="K641" s="9"/>
    </row>
    <row r="642" spans="2:17" x14ac:dyDescent="0.2">
      <c r="B642" t="s">
        <v>265</v>
      </c>
      <c r="C642">
        <f t="shared" si="9"/>
        <v>642</v>
      </c>
      <c r="D642" s="3"/>
      <c r="J642" s="7"/>
      <c r="K642" s="9"/>
    </row>
    <row r="643" spans="2:17" x14ac:dyDescent="0.2">
      <c r="B643" t="s">
        <v>75</v>
      </c>
      <c r="C643">
        <f t="shared" ref="C643:C668" si="10">ROW(A643)</f>
        <v>643</v>
      </c>
      <c r="D643" s="2"/>
      <c r="J643" s="7"/>
      <c r="K643" s="9"/>
    </row>
    <row r="644" spans="2:17" x14ac:dyDescent="0.2">
      <c r="B644" t="s">
        <v>707</v>
      </c>
      <c r="C644">
        <f t="shared" si="10"/>
        <v>644</v>
      </c>
      <c r="D644" s="2"/>
      <c r="J644" s="10"/>
    </row>
    <row r="645" spans="2:17" x14ac:dyDescent="0.2">
      <c r="B645" t="s">
        <v>709</v>
      </c>
      <c r="C645">
        <f t="shared" si="10"/>
        <v>645</v>
      </c>
      <c r="D645" s="2"/>
      <c r="J645" s="7"/>
      <c r="K645" s="9"/>
    </row>
    <row r="646" spans="2:17" x14ac:dyDescent="0.2">
      <c r="B646" s="17" t="s">
        <v>763</v>
      </c>
      <c r="C646">
        <f t="shared" si="10"/>
        <v>646</v>
      </c>
      <c r="D646" s="2"/>
      <c r="J646" s="7"/>
      <c r="K646" s="9"/>
      <c r="N646" s="17"/>
      <c r="Q646" s="17"/>
    </row>
    <row r="647" spans="2:17" x14ac:dyDescent="0.2">
      <c r="B647" t="s">
        <v>769</v>
      </c>
      <c r="C647">
        <f t="shared" si="10"/>
        <v>647</v>
      </c>
      <c r="D647" s="2"/>
      <c r="J647" s="7"/>
      <c r="K647" s="9"/>
    </row>
    <row r="648" spans="2:17" x14ac:dyDescent="0.2">
      <c r="B648" t="s">
        <v>776</v>
      </c>
      <c r="C648">
        <f t="shared" si="10"/>
        <v>648</v>
      </c>
      <c r="D648" s="2"/>
      <c r="J648" s="7"/>
      <c r="K648" s="9"/>
    </row>
    <row r="649" spans="2:17" x14ac:dyDescent="0.2">
      <c r="B649" t="s">
        <v>777</v>
      </c>
      <c r="C649">
        <f t="shared" si="10"/>
        <v>649</v>
      </c>
      <c r="D649" s="2"/>
      <c r="G649" s="4"/>
      <c r="J649" s="7"/>
      <c r="K649" s="9"/>
    </row>
    <row r="650" spans="2:17" x14ac:dyDescent="0.2">
      <c r="B650" t="s">
        <v>801</v>
      </c>
      <c r="C650">
        <f t="shared" si="10"/>
        <v>650</v>
      </c>
      <c r="D650" s="2"/>
      <c r="G650" s="4"/>
      <c r="J650" s="7"/>
      <c r="K650" s="9"/>
    </row>
    <row r="651" spans="2:17" x14ac:dyDescent="0.2">
      <c r="B651" t="s">
        <v>812</v>
      </c>
      <c r="C651">
        <f t="shared" si="10"/>
        <v>651</v>
      </c>
      <c r="D651" s="2"/>
      <c r="G651" s="4"/>
      <c r="J651" s="7"/>
      <c r="K651" s="9"/>
    </row>
    <row r="652" spans="2:17" x14ac:dyDescent="0.2">
      <c r="B652" t="s">
        <v>830</v>
      </c>
      <c r="C652">
        <f t="shared" si="10"/>
        <v>652</v>
      </c>
      <c r="D652" s="2"/>
      <c r="G652" s="4"/>
      <c r="J652" s="7"/>
      <c r="K652" s="9"/>
    </row>
    <row r="653" spans="2:17" x14ac:dyDescent="0.2">
      <c r="B653" t="s">
        <v>833</v>
      </c>
      <c r="C653">
        <f t="shared" si="10"/>
        <v>653</v>
      </c>
      <c r="D653" s="2"/>
      <c r="G653" s="4"/>
      <c r="J653" s="7"/>
      <c r="K653" s="9"/>
    </row>
    <row r="654" spans="2:17" x14ac:dyDescent="0.2">
      <c r="B654" t="s">
        <v>890</v>
      </c>
      <c r="C654">
        <f t="shared" si="10"/>
        <v>654</v>
      </c>
      <c r="D654" s="2"/>
      <c r="J654" s="7"/>
      <c r="K654" s="9"/>
    </row>
    <row r="655" spans="2:17" x14ac:dyDescent="0.2">
      <c r="B655" t="s">
        <v>76</v>
      </c>
      <c r="C655">
        <f t="shared" si="10"/>
        <v>655</v>
      </c>
      <c r="D655" s="2"/>
    </row>
    <row r="656" spans="2:17" x14ac:dyDescent="0.2">
      <c r="B656" s="17" t="s">
        <v>263</v>
      </c>
      <c r="C656">
        <f t="shared" si="10"/>
        <v>656</v>
      </c>
      <c r="D656" s="2"/>
      <c r="J656" s="10"/>
      <c r="N656" s="17"/>
      <c r="Q656" s="17"/>
    </row>
    <row r="657" spans="2:11" x14ac:dyDescent="0.2">
      <c r="B657" t="s">
        <v>55</v>
      </c>
      <c r="C657">
        <f t="shared" si="10"/>
        <v>657</v>
      </c>
      <c r="D657" s="2"/>
      <c r="J657" s="7"/>
    </row>
    <row r="658" spans="2:11" x14ac:dyDescent="0.2">
      <c r="B658" t="s">
        <v>1046</v>
      </c>
      <c r="C658">
        <f t="shared" si="10"/>
        <v>658</v>
      </c>
      <c r="D658" s="2"/>
      <c r="J658" s="10"/>
    </row>
    <row r="659" spans="2:11" x14ac:dyDescent="0.2">
      <c r="B659" t="s">
        <v>112</v>
      </c>
      <c r="C659">
        <f t="shared" si="10"/>
        <v>659</v>
      </c>
      <c r="D659" s="2"/>
      <c r="J659" s="7"/>
      <c r="K659" s="9"/>
    </row>
    <row r="660" spans="2:11" x14ac:dyDescent="0.2">
      <c r="B660" t="s">
        <v>1113</v>
      </c>
      <c r="C660">
        <f t="shared" si="10"/>
        <v>660</v>
      </c>
      <c r="D660" s="2"/>
      <c r="G660" s="2"/>
      <c r="J660" s="7"/>
      <c r="K660" s="9"/>
    </row>
    <row r="661" spans="2:11" x14ac:dyDescent="0.2">
      <c r="B661" t="s">
        <v>1123</v>
      </c>
      <c r="C661">
        <f t="shared" si="10"/>
        <v>661</v>
      </c>
      <c r="D661" s="2"/>
      <c r="J661" s="10"/>
    </row>
    <row r="662" spans="2:11" x14ac:dyDescent="0.2">
      <c r="B662" t="s">
        <v>1138</v>
      </c>
      <c r="C662">
        <f t="shared" si="10"/>
        <v>662</v>
      </c>
      <c r="D662" s="3"/>
      <c r="J662" s="7"/>
      <c r="K662" s="9"/>
    </row>
    <row r="663" spans="2:11" x14ac:dyDescent="0.2">
      <c r="B663" t="s">
        <v>1145</v>
      </c>
      <c r="C663">
        <f t="shared" si="10"/>
        <v>663</v>
      </c>
      <c r="D663" s="2"/>
      <c r="J663" s="7"/>
      <c r="K663" s="9"/>
    </row>
    <row r="664" spans="2:11" x14ac:dyDescent="0.2">
      <c r="B664" t="s">
        <v>135</v>
      </c>
      <c r="C664">
        <f t="shared" si="10"/>
        <v>664</v>
      </c>
      <c r="D664" s="2"/>
      <c r="J664" s="7"/>
      <c r="K664" s="9"/>
    </row>
    <row r="665" spans="2:11" x14ac:dyDescent="0.2">
      <c r="B665" t="s">
        <v>266</v>
      </c>
      <c r="C665">
        <f t="shared" si="10"/>
        <v>665</v>
      </c>
      <c r="D665" s="2"/>
      <c r="J665" s="7"/>
      <c r="K665" s="9"/>
    </row>
    <row r="666" spans="2:11" x14ac:dyDescent="0.2">
      <c r="B666" t="s">
        <v>1201</v>
      </c>
      <c r="C666">
        <f t="shared" si="10"/>
        <v>666</v>
      </c>
      <c r="D666" s="2"/>
      <c r="J666" s="7"/>
      <c r="K666" s="9"/>
    </row>
    <row r="667" spans="2:11" x14ac:dyDescent="0.2">
      <c r="B667" t="s">
        <v>1245</v>
      </c>
      <c r="C667">
        <f t="shared" si="10"/>
        <v>667</v>
      </c>
      <c r="D667" s="3"/>
      <c r="J667" s="7"/>
      <c r="K667" s="9"/>
    </row>
    <row r="668" spans="2:11" x14ac:dyDescent="0.2">
      <c r="B668" t="s">
        <v>1247</v>
      </c>
      <c r="C668">
        <f t="shared" si="10"/>
        <v>668</v>
      </c>
      <c r="D668" s="3"/>
      <c r="J668" s="7"/>
      <c r="K668" s="9"/>
    </row>
    <row r="669" spans="2:11" x14ac:dyDescent="0.2">
      <c r="D669" s="2"/>
      <c r="J669" s="7"/>
      <c r="K669" s="9"/>
    </row>
    <row r="670" spans="2:11" x14ac:dyDescent="0.2">
      <c r="D670" s="2"/>
      <c r="J670" s="7"/>
      <c r="K670" s="9"/>
    </row>
    <row r="671" spans="2:11" x14ac:dyDescent="0.2">
      <c r="D671" s="3"/>
      <c r="F671" s="10"/>
      <c r="H671" s="7"/>
      <c r="J671" s="7"/>
      <c r="K671" s="9"/>
    </row>
    <row r="672" spans="2:11" x14ac:dyDescent="0.2">
      <c r="D672" s="2"/>
      <c r="J672" s="7"/>
      <c r="K672" s="9"/>
    </row>
    <row r="673" spans="2:14" x14ac:dyDescent="0.2">
      <c r="D673" s="2"/>
      <c r="J673" s="7"/>
      <c r="K673" s="9"/>
    </row>
    <row r="674" spans="2:14" x14ac:dyDescent="0.2">
      <c r="D674" s="2"/>
      <c r="J674" s="7"/>
      <c r="K674" s="9"/>
    </row>
    <row r="675" spans="2:14" x14ac:dyDescent="0.2">
      <c r="D675" s="2"/>
      <c r="J675" s="7"/>
      <c r="K675" s="9"/>
    </row>
    <row r="676" spans="2:14" x14ac:dyDescent="0.2">
      <c r="D676" s="2"/>
      <c r="J676" s="7"/>
      <c r="K676" s="9"/>
    </row>
    <row r="677" spans="2:14" x14ac:dyDescent="0.2">
      <c r="B677" s="17"/>
      <c r="D677" s="3"/>
      <c r="J677" s="7"/>
      <c r="K677" s="9"/>
      <c r="N677" s="17"/>
    </row>
    <row r="678" spans="2:14" x14ac:dyDescent="0.2">
      <c r="B678" s="14"/>
      <c r="D678" s="3"/>
      <c r="J678" s="10"/>
      <c r="N678" s="14"/>
    </row>
    <row r="679" spans="2:14" x14ac:dyDescent="0.2">
      <c r="D679" s="3"/>
      <c r="J679" s="7"/>
      <c r="K679" s="9"/>
    </row>
    <row r="680" spans="2:14" x14ac:dyDescent="0.2">
      <c r="D680" s="3"/>
      <c r="J680" s="7"/>
      <c r="K680" s="9"/>
    </row>
    <row r="681" spans="2:14" x14ac:dyDescent="0.2">
      <c r="D681" s="2"/>
      <c r="J681" s="7"/>
    </row>
    <row r="682" spans="2:14" x14ac:dyDescent="0.2">
      <c r="D682" s="2"/>
      <c r="J682" s="7"/>
      <c r="K682" s="9"/>
    </row>
    <row r="683" spans="2:14" x14ac:dyDescent="0.2">
      <c r="D683" s="3"/>
      <c r="J683" s="7"/>
      <c r="K683" s="9"/>
    </row>
    <row r="684" spans="2:14" x14ac:dyDescent="0.2">
      <c r="D684" s="2"/>
      <c r="J684" s="7"/>
      <c r="K684" s="9"/>
    </row>
    <row r="685" spans="2:14" x14ac:dyDescent="0.2">
      <c r="D685" s="2"/>
      <c r="J685" s="7"/>
      <c r="K685" s="9"/>
    </row>
    <row r="686" spans="2:14" x14ac:dyDescent="0.2">
      <c r="D686" s="3"/>
      <c r="J686" s="7"/>
      <c r="K686" s="9"/>
    </row>
    <row r="687" spans="2:14" x14ac:dyDescent="0.2">
      <c r="D687" s="2"/>
      <c r="J687" s="7"/>
      <c r="K687" s="9"/>
    </row>
    <row r="688" spans="2:14" x14ac:dyDescent="0.2">
      <c r="D688" s="2"/>
      <c r="J688" s="7"/>
      <c r="K688" s="9"/>
    </row>
    <row r="689" spans="2:14" x14ac:dyDescent="0.2">
      <c r="B689" s="17"/>
      <c r="D689" s="2"/>
      <c r="J689" s="7"/>
      <c r="K689" s="9"/>
      <c r="N689" s="17"/>
    </row>
    <row r="690" spans="2:14" x14ac:dyDescent="0.2">
      <c r="D690" s="2"/>
      <c r="J690" s="7"/>
      <c r="K690" s="9"/>
    </row>
    <row r="691" spans="2:14" x14ac:dyDescent="0.2">
      <c r="D691" s="2"/>
      <c r="J691" s="7"/>
      <c r="K691" s="9"/>
    </row>
    <row r="692" spans="2:14" x14ac:dyDescent="0.2">
      <c r="J692" s="7"/>
      <c r="K692" s="9"/>
    </row>
    <row r="693" spans="2:14" x14ac:dyDescent="0.2">
      <c r="D693" s="2"/>
      <c r="J693" s="7"/>
      <c r="K693" s="9"/>
    </row>
    <row r="694" spans="2:14" x14ac:dyDescent="0.2">
      <c r="D694" s="2"/>
      <c r="J694" s="7"/>
      <c r="K694" s="9"/>
    </row>
    <row r="695" spans="2:14" x14ac:dyDescent="0.2">
      <c r="D695" s="2"/>
      <c r="J695" s="7"/>
      <c r="K695" s="9"/>
    </row>
    <row r="696" spans="2:14" x14ac:dyDescent="0.2">
      <c r="D696" s="2"/>
      <c r="J696" s="7"/>
      <c r="K696" s="9"/>
    </row>
    <row r="697" spans="2:14" x14ac:dyDescent="0.2">
      <c r="D697" s="2"/>
      <c r="J697" s="10"/>
    </row>
    <row r="698" spans="2:14" x14ac:dyDescent="0.2">
      <c r="D698" s="2"/>
      <c r="J698" s="7"/>
      <c r="K698" s="9"/>
    </row>
    <row r="699" spans="2:14" x14ac:dyDescent="0.2">
      <c r="D699" s="2"/>
      <c r="J699" s="7"/>
      <c r="K699" s="9"/>
    </row>
    <row r="700" spans="2:14" x14ac:dyDescent="0.2">
      <c r="D700" s="2"/>
      <c r="J700" s="7"/>
      <c r="K700" s="9"/>
    </row>
    <row r="701" spans="2:14" x14ac:dyDescent="0.2">
      <c r="D701" s="2"/>
      <c r="J701" s="7"/>
      <c r="K701" s="9"/>
    </row>
    <row r="702" spans="2:14" x14ac:dyDescent="0.2">
      <c r="K702"/>
    </row>
    <row r="703" spans="2:14" x14ac:dyDescent="0.2">
      <c r="K703"/>
    </row>
    <row r="704" spans="2:14" x14ac:dyDescent="0.2">
      <c r="K704"/>
    </row>
    <row r="705" spans="11:11" x14ac:dyDescent="0.2">
      <c r="K705"/>
    </row>
    <row r="706" spans="11:11" x14ac:dyDescent="0.2">
      <c r="K706"/>
    </row>
    <row r="707" spans="11:11" x14ac:dyDescent="0.2">
      <c r="K707"/>
    </row>
    <row r="708" spans="11:11" x14ac:dyDescent="0.2">
      <c r="K708"/>
    </row>
    <row r="709" spans="11:11" x14ac:dyDescent="0.2">
      <c r="K709"/>
    </row>
    <row r="710" spans="11:11" x14ac:dyDescent="0.2">
      <c r="K710"/>
    </row>
    <row r="711" spans="11:11" x14ac:dyDescent="0.2">
      <c r="K711"/>
    </row>
    <row r="712" spans="11:11" x14ac:dyDescent="0.2">
      <c r="K712"/>
    </row>
    <row r="713" spans="11:11" x14ac:dyDescent="0.2">
      <c r="K713"/>
    </row>
    <row r="714" spans="11:11" x14ac:dyDescent="0.2">
      <c r="K714"/>
    </row>
    <row r="715" spans="11:11" x14ac:dyDescent="0.2">
      <c r="K715"/>
    </row>
    <row r="716" spans="11:11" x14ac:dyDescent="0.2">
      <c r="K716"/>
    </row>
    <row r="717" spans="11:11" x14ac:dyDescent="0.2">
      <c r="K717"/>
    </row>
    <row r="718" spans="11:11" x14ac:dyDescent="0.2">
      <c r="K718"/>
    </row>
    <row r="719" spans="11:11" x14ac:dyDescent="0.2">
      <c r="K719"/>
    </row>
    <row r="720" spans="11:11" x14ac:dyDescent="0.2">
      <c r="K720"/>
    </row>
    <row r="721" spans="11:11" x14ac:dyDescent="0.2">
      <c r="K721"/>
    </row>
    <row r="722" spans="11:11" x14ac:dyDescent="0.2">
      <c r="K722"/>
    </row>
    <row r="723" spans="11:11" x14ac:dyDescent="0.2">
      <c r="K723"/>
    </row>
    <row r="724" spans="11:11" x14ac:dyDescent="0.2">
      <c r="K724"/>
    </row>
    <row r="725" spans="11:11" x14ac:dyDescent="0.2">
      <c r="K725"/>
    </row>
    <row r="726" spans="11:11" x14ac:dyDescent="0.2">
      <c r="K726"/>
    </row>
    <row r="727" spans="11:11" x14ac:dyDescent="0.2">
      <c r="K727"/>
    </row>
    <row r="728" spans="11:11" x14ac:dyDescent="0.2">
      <c r="K728"/>
    </row>
    <row r="729" spans="11:11" x14ac:dyDescent="0.2">
      <c r="K729"/>
    </row>
    <row r="730" spans="11:11" x14ac:dyDescent="0.2">
      <c r="K730"/>
    </row>
    <row r="731" spans="11:11" x14ac:dyDescent="0.2">
      <c r="K731"/>
    </row>
    <row r="732" spans="11:11" x14ac:dyDescent="0.2">
      <c r="K732"/>
    </row>
    <row r="733" spans="11:11" x14ac:dyDescent="0.2">
      <c r="K733"/>
    </row>
    <row r="734" spans="11:11" x14ac:dyDescent="0.2">
      <c r="K734"/>
    </row>
    <row r="735" spans="11:11" x14ac:dyDescent="0.2">
      <c r="K735"/>
    </row>
    <row r="736" spans="11:11" x14ac:dyDescent="0.2">
      <c r="K736"/>
    </row>
    <row r="737" spans="11:11" x14ac:dyDescent="0.2">
      <c r="K737"/>
    </row>
    <row r="738" spans="11:11" x14ac:dyDescent="0.2">
      <c r="K738"/>
    </row>
    <row r="739" spans="11:11" x14ac:dyDescent="0.2">
      <c r="K739"/>
    </row>
    <row r="740" spans="11:11" x14ac:dyDescent="0.2">
      <c r="K740"/>
    </row>
    <row r="741" spans="11:11" x14ac:dyDescent="0.2">
      <c r="K741"/>
    </row>
    <row r="742" spans="11:11" x14ac:dyDescent="0.2">
      <c r="K742"/>
    </row>
    <row r="743" spans="11:11" x14ac:dyDescent="0.2">
      <c r="K743"/>
    </row>
    <row r="744" spans="11:11" x14ac:dyDescent="0.2">
      <c r="K744"/>
    </row>
    <row r="745" spans="11:11" x14ac:dyDescent="0.2">
      <c r="K745"/>
    </row>
    <row r="746" spans="11:11" x14ac:dyDescent="0.2">
      <c r="K746"/>
    </row>
    <row r="747" spans="11:11" x14ac:dyDescent="0.2">
      <c r="K747"/>
    </row>
    <row r="748" spans="11:11" x14ac:dyDescent="0.2">
      <c r="K748"/>
    </row>
    <row r="749" spans="11:11" x14ac:dyDescent="0.2">
      <c r="K749"/>
    </row>
    <row r="750" spans="11:11" x14ac:dyDescent="0.2">
      <c r="K750"/>
    </row>
    <row r="751" spans="11:11" x14ac:dyDescent="0.2">
      <c r="K751"/>
    </row>
    <row r="752" spans="11:11" x14ac:dyDescent="0.2">
      <c r="K752"/>
    </row>
    <row r="753" spans="11:11" x14ac:dyDescent="0.2">
      <c r="K753"/>
    </row>
    <row r="754" spans="11:11" x14ac:dyDescent="0.2">
      <c r="K754"/>
    </row>
    <row r="755" spans="11:11" x14ac:dyDescent="0.2">
      <c r="K755"/>
    </row>
    <row r="756" spans="11:11" x14ac:dyDescent="0.2">
      <c r="K756"/>
    </row>
    <row r="757" spans="11:11" x14ac:dyDescent="0.2">
      <c r="K757"/>
    </row>
    <row r="758" spans="11:11" x14ac:dyDescent="0.2">
      <c r="K758"/>
    </row>
    <row r="759" spans="11:11" x14ac:dyDescent="0.2">
      <c r="K759"/>
    </row>
    <row r="760" spans="11:11" x14ac:dyDescent="0.2">
      <c r="K760"/>
    </row>
    <row r="761" spans="11:11" x14ac:dyDescent="0.2">
      <c r="K761"/>
    </row>
    <row r="762" spans="11:11" x14ac:dyDescent="0.2">
      <c r="K762"/>
    </row>
    <row r="763" spans="11:11" x14ac:dyDescent="0.2">
      <c r="K763"/>
    </row>
    <row r="764" spans="11:11" x14ac:dyDescent="0.2">
      <c r="K764"/>
    </row>
    <row r="765" spans="11:11" x14ac:dyDescent="0.2">
      <c r="K765"/>
    </row>
    <row r="766" spans="11:11" x14ac:dyDescent="0.2">
      <c r="K766"/>
    </row>
    <row r="767" spans="11:11" x14ac:dyDescent="0.2">
      <c r="K767"/>
    </row>
    <row r="768" spans="11:11" x14ac:dyDescent="0.2">
      <c r="K768"/>
    </row>
    <row r="769" spans="11:11" x14ac:dyDescent="0.2">
      <c r="K769"/>
    </row>
    <row r="770" spans="11:11" x14ac:dyDescent="0.2">
      <c r="K770"/>
    </row>
    <row r="771" spans="11:11" x14ac:dyDescent="0.2">
      <c r="K771"/>
    </row>
    <row r="772" spans="11:11" x14ac:dyDescent="0.2">
      <c r="K772"/>
    </row>
    <row r="773" spans="11:11" x14ac:dyDescent="0.2">
      <c r="K773"/>
    </row>
    <row r="774" spans="11:11" x14ac:dyDescent="0.2">
      <c r="K774"/>
    </row>
    <row r="775" spans="11:11" x14ac:dyDescent="0.2">
      <c r="K775"/>
    </row>
    <row r="776" spans="11:11" x14ac:dyDescent="0.2">
      <c r="K776"/>
    </row>
    <row r="777" spans="11:11" x14ac:dyDescent="0.2">
      <c r="K777"/>
    </row>
    <row r="778" spans="11:11" x14ac:dyDescent="0.2">
      <c r="K778"/>
    </row>
    <row r="779" spans="11:11" x14ac:dyDescent="0.2">
      <c r="K779"/>
    </row>
    <row r="780" spans="11:11" x14ac:dyDescent="0.2">
      <c r="K780"/>
    </row>
    <row r="781" spans="11:11" x14ac:dyDescent="0.2">
      <c r="K781"/>
    </row>
    <row r="782" spans="11:11" x14ac:dyDescent="0.2">
      <c r="K782"/>
    </row>
    <row r="783" spans="11:11" x14ac:dyDescent="0.2">
      <c r="K783"/>
    </row>
    <row r="784" spans="11:11" x14ac:dyDescent="0.2">
      <c r="K784"/>
    </row>
    <row r="785" spans="11:11" x14ac:dyDescent="0.2">
      <c r="K785"/>
    </row>
    <row r="786" spans="11:11" x14ac:dyDescent="0.2">
      <c r="K786"/>
    </row>
    <row r="787" spans="11:11" x14ac:dyDescent="0.2">
      <c r="K787"/>
    </row>
    <row r="788" spans="11:11" x14ac:dyDescent="0.2">
      <c r="K788"/>
    </row>
    <row r="789" spans="11:11" x14ac:dyDescent="0.2">
      <c r="K789"/>
    </row>
    <row r="790" spans="11:11" x14ac:dyDescent="0.2">
      <c r="K790"/>
    </row>
    <row r="791" spans="11:11" x14ac:dyDescent="0.2">
      <c r="K791"/>
    </row>
    <row r="792" spans="11:11" x14ac:dyDescent="0.2">
      <c r="K792"/>
    </row>
    <row r="793" spans="11:11" x14ac:dyDescent="0.2">
      <c r="K793"/>
    </row>
    <row r="794" spans="11:11" x14ac:dyDescent="0.2">
      <c r="K794"/>
    </row>
    <row r="795" spans="11:11" x14ac:dyDescent="0.2">
      <c r="K795"/>
    </row>
    <row r="796" spans="11:11" x14ac:dyDescent="0.2">
      <c r="K796"/>
    </row>
    <row r="797" spans="11:11" x14ac:dyDescent="0.2">
      <c r="K797"/>
    </row>
    <row r="798" spans="11:11" x14ac:dyDescent="0.2">
      <c r="K798"/>
    </row>
    <row r="799" spans="11:11" x14ac:dyDescent="0.2">
      <c r="K799"/>
    </row>
    <row r="800" spans="11:11" x14ac:dyDescent="0.2">
      <c r="K800"/>
    </row>
    <row r="801" spans="11:11" x14ac:dyDescent="0.2">
      <c r="K801"/>
    </row>
    <row r="802" spans="11:11" x14ac:dyDescent="0.2">
      <c r="K802"/>
    </row>
    <row r="803" spans="11:11" x14ac:dyDescent="0.2">
      <c r="K803"/>
    </row>
    <row r="804" spans="11:11" x14ac:dyDescent="0.2">
      <c r="K804"/>
    </row>
    <row r="805" spans="11:11" x14ac:dyDescent="0.2">
      <c r="K805"/>
    </row>
    <row r="806" spans="11:11" x14ac:dyDescent="0.2">
      <c r="K806"/>
    </row>
    <row r="807" spans="11:11" x14ac:dyDescent="0.2">
      <c r="K807"/>
    </row>
    <row r="808" spans="11:11" x14ac:dyDescent="0.2">
      <c r="K808"/>
    </row>
    <row r="809" spans="11:11" x14ac:dyDescent="0.2">
      <c r="K809"/>
    </row>
    <row r="810" spans="11:11" x14ac:dyDescent="0.2">
      <c r="K810"/>
    </row>
    <row r="811" spans="11:11" x14ac:dyDescent="0.2">
      <c r="K811"/>
    </row>
    <row r="812" spans="11:11" x14ac:dyDescent="0.2">
      <c r="K812"/>
    </row>
    <row r="813" spans="11:11" x14ac:dyDescent="0.2">
      <c r="K813"/>
    </row>
    <row r="814" spans="11:11" x14ac:dyDescent="0.2">
      <c r="K814"/>
    </row>
    <row r="815" spans="11:11" x14ac:dyDescent="0.2">
      <c r="K815"/>
    </row>
    <row r="816" spans="11:11" x14ac:dyDescent="0.2">
      <c r="K816"/>
    </row>
    <row r="817" spans="11:11" x14ac:dyDescent="0.2">
      <c r="K817"/>
    </row>
    <row r="818" spans="11:11" x14ac:dyDescent="0.2">
      <c r="K818"/>
    </row>
    <row r="819" spans="11:11" x14ac:dyDescent="0.2">
      <c r="K819"/>
    </row>
    <row r="820" spans="11:11" x14ac:dyDescent="0.2">
      <c r="K820"/>
    </row>
    <row r="821" spans="11:11" x14ac:dyDescent="0.2">
      <c r="K821"/>
    </row>
    <row r="822" spans="11:11" x14ac:dyDescent="0.2">
      <c r="K822"/>
    </row>
    <row r="823" spans="11:11" x14ac:dyDescent="0.2">
      <c r="K823"/>
    </row>
    <row r="824" spans="11:11" x14ac:dyDescent="0.2">
      <c r="K824"/>
    </row>
    <row r="825" spans="11:11" x14ac:dyDescent="0.2">
      <c r="K825"/>
    </row>
    <row r="826" spans="11:11" x14ac:dyDescent="0.2">
      <c r="K826"/>
    </row>
    <row r="827" spans="11:11" x14ac:dyDescent="0.2">
      <c r="K827"/>
    </row>
    <row r="828" spans="11:11" x14ac:dyDescent="0.2">
      <c r="K828"/>
    </row>
    <row r="829" spans="11:11" x14ac:dyDescent="0.2">
      <c r="K829"/>
    </row>
    <row r="830" spans="11:11" x14ac:dyDescent="0.2">
      <c r="K830"/>
    </row>
    <row r="831" spans="11:11" x14ac:dyDescent="0.2">
      <c r="K831"/>
    </row>
    <row r="832" spans="11:11" x14ac:dyDescent="0.2">
      <c r="K832"/>
    </row>
    <row r="833" spans="11:11" x14ac:dyDescent="0.2">
      <c r="K833"/>
    </row>
    <row r="834" spans="11:11" x14ac:dyDescent="0.2">
      <c r="K834"/>
    </row>
    <row r="835" spans="11:11" x14ac:dyDescent="0.2">
      <c r="K835"/>
    </row>
    <row r="836" spans="11:11" x14ac:dyDescent="0.2">
      <c r="K836"/>
    </row>
    <row r="837" spans="11:11" x14ac:dyDescent="0.2">
      <c r="K837"/>
    </row>
    <row r="838" spans="11:11" x14ac:dyDescent="0.2">
      <c r="K838"/>
    </row>
    <row r="839" spans="11:11" x14ac:dyDescent="0.2">
      <c r="K839"/>
    </row>
    <row r="840" spans="11:11" x14ac:dyDescent="0.2">
      <c r="K840"/>
    </row>
    <row r="841" spans="11:11" x14ac:dyDescent="0.2">
      <c r="K841"/>
    </row>
    <row r="842" spans="11:11" x14ac:dyDescent="0.2">
      <c r="K842"/>
    </row>
    <row r="843" spans="11:11" x14ac:dyDescent="0.2">
      <c r="K843"/>
    </row>
    <row r="844" spans="11:11" x14ac:dyDescent="0.2">
      <c r="K844"/>
    </row>
    <row r="845" spans="11:11" x14ac:dyDescent="0.2">
      <c r="K845"/>
    </row>
    <row r="846" spans="11:11" x14ac:dyDescent="0.2">
      <c r="K846"/>
    </row>
    <row r="847" spans="11:11" x14ac:dyDescent="0.2">
      <c r="K847"/>
    </row>
    <row r="848" spans="11:11" x14ac:dyDescent="0.2">
      <c r="K848"/>
    </row>
    <row r="849" spans="11:11" x14ac:dyDescent="0.2">
      <c r="K849"/>
    </row>
    <row r="850" spans="11:11" x14ac:dyDescent="0.2">
      <c r="K850"/>
    </row>
    <row r="851" spans="11:11" x14ac:dyDescent="0.2">
      <c r="K851"/>
    </row>
    <row r="852" spans="11:11" x14ac:dyDescent="0.2">
      <c r="K852"/>
    </row>
    <row r="853" spans="11:11" x14ac:dyDescent="0.2">
      <c r="K853"/>
    </row>
    <row r="854" spans="11:11" x14ac:dyDescent="0.2">
      <c r="K854"/>
    </row>
    <row r="855" spans="11:11" x14ac:dyDescent="0.2">
      <c r="K855"/>
    </row>
    <row r="856" spans="11:11" x14ac:dyDescent="0.2">
      <c r="K856"/>
    </row>
    <row r="857" spans="11:11" x14ac:dyDescent="0.2">
      <c r="K857"/>
    </row>
    <row r="858" spans="11:11" x14ac:dyDescent="0.2">
      <c r="K858"/>
    </row>
    <row r="859" spans="11:11" x14ac:dyDescent="0.2">
      <c r="K859"/>
    </row>
    <row r="860" spans="11:11" x14ac:dyDescent="0.2">
      <c r="K860"/>
    </row>
    <row r="861" spans="11:11" x14ac:dyDescent="0.2">
      <c r="K861"/>
    </row>
    <row r="862" spans="11:11" x14ac:dyDescent="0.2">
      <c r="K862"/>
    </row>
    <row r="863" spans="11:11" x14ac:dyDescent="0.2">
      <c r="K863"/>
    </row>
    <row r="864" spans="11:11" x14ac:dyDescent="0.2">
      <c r="K864"/>
    </row>
    <row r="865" spans="11:11" x14ac:dyDescent="0.2">
      <c r="K865"/>
    </row>
    <row r="866" spans="11:11" x14ac:dyDescent="0.2">
      <c r="K866"/>
    </row>
    <row r="867" spans="11:11" x14ac:dyDescent="0.2">
      <c r="K867"/>
    </row>
    <row r="868" spans="11:11" x14ac:dyDescent="0.2">
      <c r="K868"/>
    </row>
    <row r="869" spans="11:11" x14ac:dyDescent="0.2">
      <c r="K869"/>
    </row>
    <row r="870" spans="11:11" x14ac:dyDescent="0.2">
      <c r="K870"/>
    </row>
    <row r="871" spans="11:11" x14ac:dyDescent="0.2">
      <c r="K871"/>
    </row>
    <row r="872" spans="11:11" x14ac:dyDescent="0.2">
      <c r="K872"/>
    </row>
    <row r="873" spans="11:11" x14ac:dyDescent="0.2">
      <c r="K873"/>
    </row>
    <row r="874" spans="11:11" x14ac:dyDescent="0.2">
      <c r="K874"/>
    </row>
    <row r="875" spans="11:11" x14ac:dyDescent="0.2">
      <c r="K875"/>
    </row>
    <row r="876" spans="11:11" x14ac:dyDescent="0.2">
      <c r="K876"/>
    </row>
    <row r="877" spans="11:11" x14ac:dyDescent="0.2">
      <c r="K877"/>
    </row>
    <row r="878" spans="11:11" x14ac:dyDescent="0.2">
      <c r="K878"/>
    </row>
    <row r="879" spans="11:11" x14ac:dyDescent="0.2">
      <c r="K879"/>
    </row>
    <row r="880" spans="11:11" x14ac:dyDescent="0.2">
      <c r="K880"/>
    </row>
    <row r="881" spans="11:11" x14ac:dyDescent="0.2">
      <c r="K881"/>
    </row>
    <row r="882" spans="11:11" x14ac:dyDescent="0.2">
      <c r="K882"/>
    </row>
    <row r="883" spans="11:11" x14ac:dyDescent="0.2">
      <c r="K883"/>
    </row>
    <row r="884" spans="11:11" x14ac:dyDescent="0.2">
      <c r="K884"/>
    </row>
    <row r="885" spans="11:11" x14ac:dyDescent="0.2">
      <c r="K885"/>
    </row>
    <row r="886" spans="11:11" x14ac:dyDescent="0.2">
      <c r="K886"/>
    </row>
    <row r="887" spans="11:11" x14ac:dyDescent="0.2">
      <c r="K887"/>
    </row>
    <row r="888" spans="11:11" x14ac:dyDescent="0.2">
      <c r="K888"/>
    </row>
    <row r="889" spans="11:11" x14ac:dyDescent="0.2">
      <c r="K889"/>
    </row>
    <row r="890" spans="11:11" x14ac:dyDescent="0.2">
      <c r="K890"/>
    </row>
    <row r="891" spans="11:11" x14ac:dyDescent="0.2">
      <c r="K891"/>
    </row>
    <row r="892" spans="11:11" x14ac:dyDescent="0.2">
      <c r="K892"/>
    </row>
    <row r="893" spans="11:11" x14ac:dyDescent="0.2">
      <c r="K893"/>
    </row>
    <row r="894" spans="11:11" x14ac:dyDescent="0.2">
      <c r="K894"/>
    </row>
    <row r="895" spans="11:11" x14ac:dyDescent="0.2">
      <c r="K895"/>
    </row>
    <row r="896" spans="11:11" x14ac:dyDescent="0.2">
      <c r="K896"/>
    </row>
    <row r="897" spans="11:11" x14ac:dyDescent="0.2">
      <c r="K897"/>
    </row>
    <row r="898" spans="11:11" x14ac:dyDescent="0.2">
      <c r="K898"/>
    </row>
    <row r="899" spans="11:11" x14ac:dyDescent="0.2">
      <c r="K899"/>
    </row>
    <row r="900" spans="11:11" x14ac:dyDescent="0.2">
      <c r="K900"/>
    </row>
    <row r="901" spans="11:11" x14ac:dyDescent="0.2">
      <c r="K901"/>
    </row>
    <row r="902" spans="11:11" x14ac:dyDescent="0.2">
      <c r="K902"/>
    </row>
    <row r="903" spans="11:11" x14ac:dyDescent="0.2">
      <c r="K903"/>
    </row>
    <row r="904" spans="11:11" x14ac:dyDescent="0.2">
      <c r="K904"/>
    </row>
    <row r="905" spans="11:11" x14ac:dyDescent="0.2">
      <c r="K905"/>
    </row>
    <row r="906" spans="11:11" x14ac:dyDescent="0.2">
      <c r="K906"/>
    </row>
    <row r="907" spans="11:11" x14ac:dyDescent="0.2">
      <c r="K907"/>
    </row>
    <row r="908" spans="11:11" x14ac:dyDescent="0.2">
      <c r="K908"/>
    </row>
    <row r="909" spans="11:11" x14ac:dyDescent="0.2">
      <c r="K909"/>
    </row>
    <row r="910" spans="11:11" x14ac:dyDescent="0.2">
      <c r="K910"/>
    </row>
    <row r="911" spans="11:11" x14ac:dyDescent="0.2">
      <c r="K911"/>
    </row>
    <row r="912" spans="11:11" x14ac:dyDescent="0.2">
      <c r="K912"/>
    </row>
    <row r="913" spans="11:11" x14ac:dyDescent="0.2">
      <c r="K913"/>
    </row>
    <row r="914" spans="11:11" x14ac:dyDescent="0.2">
      <c r="K914"/>
    </row>
    <row r="915" spans="11:11" x14ac:dyDescent="0.2">
      <c r="K915"/>
    </row>
    <row r="916" spans="11:11" x14ac:dyDescent="0.2">
      <c r="K916"/>
    </row>
    <row r="917" spans="11:11" x14ac:dyDescent="0.2">
      <c r="K917"/>
    </row>
    <row r="918" spans="11:11" x14ac:dyDescent="0.2">
      <c r="K918"/>
    </row>
    <row r="919" spans="11:11" x14ac:dyDescent="0.2">
      <c r="K919"/>
    </row>
    <row r="920" spans="11:11" x14ac:dyDescent="0.2">
      <c r="K920"/>
    </row>
    <row r="921" spans="11:11" x14ac:dyDescent="0.2">
      <c r="K921"/>
    </row>
    <row r="922" spans="11:11" x14ac:dyDescent="0.2">
      <c r="K922"/>
    </row>
    <row r="923" spans="11:11" x14ac:dyDescent="0.2">
      <c r="K923"/>
    </row>
    <row r="924" spans="11:11" x14ac:dyDescent="0.2">
      <c r="K924"/>
    </row>
    <row r="925" spans="11:11" x14ac:dyDescent="0.2">
      <c r="K925"/>
    </row>
    <row r="926" spans="11:11" x14ac:dyDescent="0.2">
      <c r="K926"/>
    </row>
    <row r="927" spans="11:11" x14ac:dyDescent="0.2">
      <c r="K927"/>
    </row>
    <row r="928" spans="11:11" x14ac:dyDescent="0.2">
      <c r="K928"/>
    </row>
    <row r="929" spans="11:11" x14ac:dyDescent="0.2">
      <c r="K929"/>
    </row>
    <row r="930" spans="11:11" x14ac:dyDescent="0.2">
      <c r="K930"/>
    </row>
    <row r="931" spans="11:11" x14ac:dyDescent="0.2">
      <c r="K931"/>
    </row>
    <row r="932" spans="11:11" x14ac:dyDescent="0.2">
      <c r="K932"/>
    </row>
    <row r="933" spans="11:11" x14ac:dyDescent="0.2">
      <c r="K933"/>
    </row>
    <row r="934" spans="11:11" x14ac:dyDescent="0.2">
      <c r="K934"/>
    </row>
    <row r="935" spans="11:11" x14ac:dyDescent="0.2">
      <c r="K935"/>
    </row>
    <row r="936" spans="11:11" x14ac:dyDescent="0.2">
      <c r="K936"/>
    </row>
    <row r="937" spans="11:11" x14ac:dyDescent="0.2">
      <c r="K937"/>
    </row>
    <row r="938" spans="11:11" x14ac:dyDescent="0.2">
      <c r="K938"/>
    </row>
    <row r="939" spans="11:11" x14ac:dyDescent="0.2">
      <c r="K939"/>
    </row>
    <row r="940" spans="11:11" x14ac:dyDescent="0.2">
      <c r="K940"/>
    </row>
    <row r="941" spans="11:11" x14ac:dyDescent="0.2">
      <c r="K941"/>
    </row>
    <row r="942" spans="11:11" x14ac:dyDescent="0.2">
      <c r="K942"/>
    </row>
    <row r="943" spans="11:11" x14ac:dyDescent="0.2">
      <c r="K943"/>
    </row>
    <row r="944" spans="11:11" x14ac:dyDescent="0.2">
      <c r="K944"/>
    </row>
    <row r="945" spans="11:11" x14ac:dyDescent="0.2">
      <c r="K945"/>
    </row>
    <row r="946" spans="11:11" x14ac:dyDescent="0.2">
      <c r="K946"/>
    </row>
    <row r="947" spans="11:11" x14ac:dyDescent="0.2">
      <c r="K947"/>
    </row>
    <row r="948" spans="11:11" x14ac:dyDescent="0.2">
      <c r="K948"/>
    </row>
    <row r="949" spans="11:11" x14ac:dyDescent="0.2">
      <c r="K949"/>
    </row>
    <row r="950" spans="11:11" x14ac:dyDescent="0.2">
      <c r="K950"/>
    </row>
    <row r="951" spans="11:11" x14ac:dyDescent="0.2">
      <c r="K951"/>
    </row>
    <row r="952" spans="11:11" x14ac:dyDescent="0.2">
      <c r="K952"/>
    </row>
    <row r="953" spans="11:11" x14ac:dyDescent="0.2">
      <c r="K953"/>
    </row>
    <row r="954" spans="11:11" x14ac:dyDescent="0.2">
      <c r="K954"/>
    </row>
    <row r="955" spans="11:11" x14ac:dyDescent="0.2">
      <c r="K955"/>
    </row>
    <row r="956" spans="11:11" x14ac:dyDescent="0.2">
      <c r="K956"/>
    </row>
    <row r="957" spans="11:11" x14ac:dyDescent="0.2">
      <c r="K957"/>
    </row>
    <row r="958" spans="11:11" x14ac:dyDescent="0.2">
      <c r="K958"/>
    </row>
    <row r="959" spans="11:11" x14ac:dyDescent="0.2">
      <c r="K959"/>
    </row>
    <row r="960" spans="11:11" x14ac:dyDescent="0.2">
      <c r="K960"/>
    </row>
    <row r="961" spans="11:11" x14ac:dyDescent="0.2">
      <c r="K961"/>
    </row>
    <row r="962" spans="11:11" x14ac:dyDescent="0.2">
      <c r="K962"/>
    </row>
    <row r="963" spans="11:11" x14ac:dyDescent="0.2">
      <c r="K963"/>
    </row>
    <row r="964" spans="11:11" x14ac:dyDescent="0.2">
      <c r="K964"/>
    </row>
    <row r="965" spans="11:11" x14ac:dyDescent="0.2">
      <c r="K965"/>
    </row>
    <row r="966" spans="11:11" x14ac:dyDescent="0.2">
      <c r="K966"/>
    </row>
    <row r="967" spans="11:11" x14ac:dyDescent="0.2">
      <c r="K967"/>
    </row>
    <row r="968" spans="11:11" x14ac:dyDescent="0.2">
      <c r="K968"/>
    </row>
    <row r="969" spans="11:11" x14ac:dyDescent="0.2">
      <c r="K969"/>
    </row>
    <row r="970" spans="11:11" x14ac:dyDescent="0.2">
      <c r="K970"/>
    </row>
    <row r="971" spans="11:11" x14ac:dyDescent="0.2">
      <c r="K971"/>
    </row>
    <row r="972" spans="11:11" x14ac:dyDescent="0.2">
      <c r="K972"/>
    </row>
    <row r="973" spans="11:11" x14ac:dyDescent="0.2">
      <c r="K973"/>
    </row>
    <row r="974" spans="11:11" x14ac:dyDescent="0.2">
      <c r="K974"/>
    </row>
    <row r="975" spans="11:11" x14ac:dyDescent="0.2">
      <c r="K975"/>
    </row>
    <row r="976" spans="11:11" x14ac:dyDescent="0.2">
      <c r="K976"/>
    </row>
    <row r="977" spans="11:11" x14ac:dyDescent="0.2">
      <c r="K977"/>
    </row>
    <row r="978" spans="11:11" x14ac:dyDescent="0.2">
      <c r="K978"/>
    </row>
    <row r="979" spans="11:11" x14ac:dyDescent="0.2">
      <c r="K979"/>
    </row>
    <row r="980" spans="11:11" x14ac:dyDescent="0.2">
      <c r="K980"/>
    </row>
    <row r="981" spans="11:11" x14ac:dyDescent="0.2">
      <c r="K981"/>
    </row>
    <row r="982" spans="11:11" x14ac:dyDescent="0.2">
      <c r="K982"/>
    </row>
    <row r="983" spans="11:11" x14ac:dyDescent="0.2">
      <c r="K983"/>
    </row>
    <row r="984" spans="11:11" x14ac:dyDescent="0.2">
      <c r="K984"/>
    </row>
    <row r="985" spans="11:11" x14ac:dyDescent="0.2">
      <c r="K985"/>
    </row>
    <row r="986" spans="11:11" x14ac:dyDescent="0.2">
      <c r="K986"/>
    </row>
    <row r="987" spans="11:11" x14ac:dyDescent="0.2">
      <c r="K987"/>
    </row>
    <row r="988" spans="11:11" x14ac:dyDescent="0.2">
      <c r="K988"/>
    </row>
    <row r="989" spans="11:11" x14ac:dyDescent="0.2">
      <c r="K989"/>
    </row>
    <row r="990" spans="11:11" x14ac:dyDescent="0.2">
      <c r="K990"/>
    </row>
    <row r="991" spans="11:11" x14ac:dyDescent="0.2">
      <c r="K991"/>
    </row>
    <row r="992" spans="11:11" x14ac:dyDescent="0.2">
      <c r="K992"/>
    </row>
    <row r="993" spans="11:11" x14ac:dyDescent="0.2">
      <c r="K993"/>
    </row>
    <row r="994" spans="11:11" x14ac:dyDescent="0.2">
      <c r="K994"/>
    </row>
    <row r="995" spans="11:11" x14ac:dyDescent="0.2">
      <c r="K995"/>
    </row>
    <row r="996" spans="11:11" x14ac:dyDescent="0.2">
      <c r="K996"/>
    </row>
    <row r="997" spans="11:11" x14ac:dyDescent="0.2">
      <c r="K997"/>
    </row>
    <row r="998" spans="11:11" x14ac:dyDescent="0.2">
      <c r="K998"/>
    </row>
    <row r="999" spans="11:11" x14ac:dyDescent="0.2">
      <c r="K999"/>
    </row>
    <row r="1000" spans="11:11" x14ac:dyDescent="0.2">
      <c r="K1000"/>
    </row>
    <row r="1001" spans="11:11" x14ac:dyDescent="0.2">
      <c r="K1001"/>
    </row>
    <row r="1002" spans="11:11" x14ac:dyDescent="0.2">
      <c r="K1002"/>
    </row>
    <row r="1003" spans="11:11" x14ac:dyDescent="0.2">
      <c r="K1003"/>
    </row>
    <row r="1004" spans="11:11" x14ac:dyDescent="0.2">
      <c r="K1004"/>
    </row>
    <row r="1005" spans="11:11" x14ac:dyDescent="0.2">
      <c r="K1005"/>
    </row>
    <row r="1006" spans="11:11" x14ac:dyDescent="0.2">
      <c r="K1006"/>
    </row>
    <row r="1007" spans="11:11" x14ac:dyDescent="0.2">
      <c r="K1007"/>
    </row>
    <row r="1008" spans="11:11" x14ac:dyDescent="0.2">
      <c r="K1008"/>
    </row>
    <row r="1009" spans="11:11" x14ac:dyDescent="0.2">
      <c r="K1009"/>
    </row>
    <row r="1010" spans="11:11" x14ac:dyDescent="0.2">
      <c r="K1010"/>
    </row>
    <row r="1011" spans="11:11" x14ac:dyDescent="0.2">
      <c r="K1011"/>
    </row>
    <row r="1012" spans="11:11" x14ac:dyDescent="0.2">
      <c r="K1012"/>
    </row>
    <row r="1013" spans="11:11" x14ac:dyDescent="0.2">
      <c r="K1013"/>
    </row>
    <row r="1014" spans="11:11" x14ac:dyDescent="0.2">
      <c r="K1014"/>
    </row>
    <row r="1015" spans="11:11" x14ac:dyDescent="0.2">
      <c r="K1015"/>
    </row>
    <row r="1016" spans="11:11" x14ac:dyDescent="0.2">
      <c r="K1016"/>
    </row>
    <row r="1017" spans="11:11" x14ac:dyDescent="0.2">
      <c r="K1017"/>
    </row>
    <row r="1018" spans="11:11" x14ac:dyDescent="0.2">
      <c r="K1018"/>
    </row>
    <row r="1019" spans="11:11" x14ac:dyDescent="0.2">
      <c r="K1019"/>
    </row>
    <row r="1020" spans="11:11" x14ac:dyDescent="0.2">
      <c r="K1020"/>
    </row>
    <row r="1021" spans="11:11" x14ac:dyDescent="0.2">
      <c r="K1021"/>
    </row>
    <row r="1022" spans="11:11" x14ac:dyDescent="0.2">
      <c r="K1022"/>
    </row>
    <row r="1023" spans="11:11" x14ac:dyDescent="0.2">
      <c r="K1023"/>
    </row>
    <row r="1024" spans="11:11" x14ac:dyDescent="0.2">
      <c r="K1024"/>
    </row>
    <row r="1025" spans="11:11" x14ac:dyDescent="0.2">
      <c r="K1025"/>
    </row>
    <row r="1026" spans="11:11" x14ac:dyDescent="0.2">
      <c r="K1026"/>
    </row>
    <row r="1027" spans="11:11" x14ac:dyDescent="0.2">
      <c r="K1027"/>
    </row>
    <row r="1028" spans="11:11" x14ac:dyDescent="0.2">
      <c r="K1028"/>
    </row>
    <row r="1029" spans="11:11" x14ac:dyDescent="0.2">
      <c r="K1029"/>
    </row>
    <row r="1030" spans="11:11" x14ac:dyDescent="0.2">
      <c r="K1030"/>
    </row>
    <row r="1031" spans="11:11" x14ac:dyDescent="0.2">
      <c r="K1031"/>
    </row>
    <row r="1032" spans="11:11" x14ac:dyDescent="0.2">
      <c r="K1032"/>
    </row>
    <row r="1033" spans="11:11" x14ac:dyDescent="0.2">
      <c r="K1033"/>
    </row>
    <row r="1034" spans="11:11" x14ac:dyDescent="0.2">
      <c r="K1034"/>
    </row>
    <row r="1035" spans="11:11" x14ac:dyDescent="0.2">
      <c r="K1035"/>
    </row>
    <row r="1036" spans="11:11" x14ac:dyDescent="0.2">
      <c r="K1036"/>
    </row>
    <row r="1037" spans="11:11" x14ac:dyDescent="0.2">
      <c r="K1037"/>
    </row>
    <row r="1038" spans="11:11" x14ac:dyDescent="0.2">
      <c r="K1038"/>
    </row>
    <row r="1039" spans="11:11" x14ac:dyDescent="0.2">
      <c r="K1039"/>
    </row>
    <row r="1040" spans="11:11" x14ac:dyDescent="0.2">
      <c r="K1040"/>
    </row>
    <row r="1041" spans="11:11" x14ac:dyDescent="0.2">
      <c r="K1041"/>
    </row>
    <row r="1042" spans="11:11" x14ac:dyDescent="0.2">
      <c r="K1042"/>
    </row>
    <row r="1043" spans="11:11" x14ac:dyDescent="0.2">
      <c r="K1043"/>
    </row>
    <row r="1044" spans="11:11" x14ac:dyDescent="0.2">
      <c r="K1044"/>
    </row>
    <row r="1045" spans="11:11" x14ac:dyDescent="0.2">
      <c r="K1045"/>
    </row>
    <row r="1046" spans="11:11" x14ac:dyDescent="0.2">
      <c r="K1046"/>
    </row>
    <row r="1047" spans="11:11" x14ac:dyDescent="0.2">
      <c r="K1047"/>
    </row>
  </sheetData>
  <sheetProtection autoFilter="0"/>
  <sortState ref="A2:L1046">
    <sortCondition ref="A2:A1046"/>
  </sortState>
  <conditionalFormatting sqref="I701 H636:H639 G680 G601:H601 G608:G611 H615:H622 G623:H623 H625:H626 G604:G606 G626 G614 G633 I606 H624:I624 G647:I647 G636 F644:F652 G700:H700 H665:I665 G669:H669 I683:I684 G662 H691:H692 G694:I694 G638:G639 G666 G685 I651:I659 H682:H688 H648:H649 F693:F696 F689:F690 H689:I689 H666:H667 H604:H612 H631:H634 G630:G631 G650:H652 I662 H696:I698 F303:F337 G463 F177:F234 G176 G298 F378:H378 G337 F97:F141 G90 G105 G88 G96 G142 G139 G25 F699:F700 G234:I234 G8:I8 I80 F143:F175 F339:F377 F2:F8 F9:I9 F236:F301 H659:H662 F659:F670 G659 F654:H658 F379:F597 F599:F641 F10:F95 F672:F686">
    <cfRule type="cellIs" dxfId="13" priority="13" stopIfTrue="1" operator="equal">
      <formula>"unnamed components"</formula>
    </cfRule>
  </conditionalFormatting>
  <conditionalFormatting sqref="J77:K234 J236:K670 J2:K75 J672:K701">
    <cfRule type="cellIs" dxfId="12" priority="14" stopIfTrue="1" operator="equal">
      <formula>"not specified"</formula>
    </cfRule>
  </conditionalFormatting>
  <conditionalFormatting sqref="J76:K76">
    <cfRule type="cellIs" dxfId="11" priority="12" stopIfTrue="1" operator="equal">
      <formula>"not specified"</formula>
    </cfRule>
  </conditionalFormatting>
  <conditionalFormatting sqref="F338">
    <cfRule type="cellIs" dxfId="10" priority="11" stopIfTrue="1" operator="equal">
      <formula>"unnamed components"</formula>
    </cfRule>
  </conditionalFormatting>
  <conditionalFormatting sqref="F235:I235">
    <cfRule type="cellIs" dxfId="9" priority="8" stopIfTrue="1" operator="equal">
      <formula>"unnamed components"</formula>
    </cfRule>
  </conditionalFormatting>
  <conditionalFormatting sqref="J235:K235">
    <cfRule type="cellIs" dxfId="8" priority="9" stopIfTrue="1" operator="equal">
      <formula>"not specified"</formula>
    </cfRule>
  </conditionalFormatting>
  <conditionalFormatting sqref="F598">
    <cfRule type="cellIs" dxfId="7" priority="6" stopIfTrue="1" operator="equal">
      <formula>"unnamed components"</formula>
    </cfRule>
  </conditionalFormatting>
  <conditionalFormatting sqref="A680 A700 A669 A694 A685">
    <cfRule type="cellIs" dxfId="6" priority="5" stopIfTrue="1" operator="equal">
      <formula>"unnamed components"</formula>
    </cfRule>
  </conditionalFormatting>
  <conditionalFormatting sqref="F671">
    <cfRule type="cellIs" dxfId="5" priority="1" stopIfTrue="1" operator="equal">
      <formula>"unnamed components"</formula>
    </cfRule>
  </conditionalFormatting>
  <conditionalFormatting sqref="J671:K671">
    <cfRule type="cellIs" dxfId="4" priority="2" stopIfTrue="1" operator="equal">
      <formula>"not specified"</formula>
    </cfRule>
  </conditionalFormatting>
  <pageMargins left="0.75" right="0.75" top="1" bottom="1" header="0.5" footer="0.5"/>
  <pageSetup paperSize="9" scale="90" orientation="landscape"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118"/>
  <sheetViews>
    <sheetView windowProtection="1" topLeftCell="A145" workbookViewId="0">
      <pane xSplit="8" ySplit="20" topLeftCell="I165" activePane="bottomRight" state="frozen"/>
      <selection activeCell="A703" sqref="A703"/>
      <selection pane="topRight" activeCell="A703" sqref="A703"/>
      <selection pane="bottomLeft" activeCell="A703" sqref="A703"/>
      <selection pane="bottomRight" activeCell="A703" sqref="A703"/>
    </sheetView>
  </sheetViews>
  <sheetFormatPr defaultRowHeight="12.75" x14ac:dyDescent="0.2"/>
  <cols>
    <col min="2" max="2" width="41.7109375" customWidth="1"/>
  </cols>
  <sheetData>
    <row r="1" spans="2:2" x14ac:dyDescent="0.2">
      <c r="B1" s="1" t="s">
        <v>334</v>
      </c>
    </row>
    <row r="2" spans="2:2" x14ac:dyDescent="0.2">
      <c r="B2" t="s">
        <v>432</v>
      </c>
    </row>
    <row r="3" spans="2:2" x14ac:dyDescent="0.2">
      <c r="B3" t="s">
        <v>454</v>
      </c>
    </row>
    <row r="4" spans="2:2" x14ac:dyDescent="0.2">
      <c r="B4" t="s">
        <v>798</v>
      </c>
    </row>
    <row r="5" spans="2:2" x14ac:dyDescent="0.2">
      <c r="B5" t="s">
        <v>359</v>
      </c>
    </row>
    <row r="6" spans="2:2" x14ac:dyDescent="0.2">
      <c r="B6" t="s">
        <v>1102</v>
      </c>
    </row>
    <row r="7" spans="2:2" x14ac:dyDescent="0.2">
      <c r="B7" t="s">
        <v>789</v>
      </c>
    </row>
    <row r="8" spans="2:2" x14ac:dyDescent="0.2">
      <c r="B8" t="s">
        <v>1162</v>
      </c>
    </row>
    <row r="9" spans="2:2" x14ac:dyDescent="0.2">
      <c r="B9" t="s">
        <v>370</v>
      </c>
    </row>
    <row r="10" spans="2:2" x14ac:dyDescent="0.2">
      <c r="B10" t="s">
        <v>736</v>
      </c>
    </row>
    <row r="11" spans="2:2" x14ac:dyDescent="0.2">
      <c r="B11" t="s">
        <v>824</v>
      </c>
    </row>
    <row r="12" spans="2:2" x14ac:dyDescent="0.2">
      <c r="B12" t="s">
        <v>538</v>
      </c>
    </row>
    <row r="13" spans="2:2" x14ac:dyDescent="0.2">
      <c r="B13" t="s">
        <v>1144</v>
      </c>
    </row>
    <row r="15" spans="2:2" x14ac:dyDescent="0.2">
      <c r="B15" t="s">
        <v>529</v>
      </c>
    </row>
    <row r="16" spans="2:2" x14ac:dyDescent="0.2">
      <c r="B16" t="s">
        <v>456</v>
      </c>
    </row>
    <row r="18" spans="2:2" x14ac:dyDescent="0.2">
      <c r="B18" t="s">
        <v>699</v>
      </c>
    </row>
    <row r="19" spans="2:2" x14ac:dyDescent="0.2">
      <c r="B19" t="s">
        <v>905</v>
      </c>
    </row>
    <row r="20" spans="2:2" x14ac:dyDescent="0.2">
      <c r="B20" t="s">
        <v>1084</v>
      </c>
    </row>
    <row r="21" spans="2:2" x14ac:dyDescent="0.2">
      <c r="B21" t="s">
        <v>478</v>
      </c>
    </row>
    <row r="22" spans="2:2" x14ac:dyDescent="0.2">
      <c r="B22" t="s">
        <v>978</v>
      </c>
    </row>
    <row r="23" spans="2:2" x14ac:dyDescent="0.2">
      <c r="B23" t="s">
        <v>861</v>
      </c>
    </row>
    <row r="24" spans="2:2" x14ac:dyDescent="0.2">
      <c r="B24" t="s">
        <v>394</v>
      </c>
    </row>
    <row r="25" spans="2:2" x14ac:dyDescent="0.2">
      <c r="B25" t="s">
        <v>768</v>
      </c>
    </row>
    <row r="26" spans="2:2" x14ac:dyDescent="0.2">
      <c r="B26" t="s">
        <v>965</v>
      </c>
    </row>
    <row r="27" spans="2:2" x14ac:dyDescent="0.2">
      <c r="B27" t="s">
        <v>919</v>
      </c>
    </row>
    <row r="28" spans="2:2" x14ac:dyDescent="0.2">
      <c r="B28" t="s">
        <v>1266</v>
      </c>
    </row>
    <row r="29" spans="2:2" x14ac:dyDescent="0.2">
      <c r="B29" t="s">
        <v>655</v>
      </c>
    </row>
    <row r="30" spans="2:2" x14ac:dyDescent="0.2">
      <c r="B30" t="s">
        <v>613</v>
      </c>
    </row>
    <row r="31" spans="2:2" x14ac:dyDescent="0.2">
      <c r="B31" t="s">
        <v>721</v>
      </c>
    </row>
    <row r="32" spans="2:2" x14ac:dyDescent="0.2">
      <c r="B32" t="s">
        <v>724</v>
      </c>
    </row>
    <row r="33" spans="2:2" x14ac:dyDescent="0.2">
      <c r="B33" t="s">
        <v>1267</v>
      </c>
    </row>
    <row r="34" spans="2:2" x14ac:dyDescent="0.2">
      <c r="B34" t="s">
        <v>645</v>
      </c>
    </row>
    <row r="35" spans="2:2" x14ac:dyDescent="0.2">
      <c r="B35" t="s">
        <v>468</v>
      </c>
    </row>
    <row r="36" spans="2:2" x14ac:dyDescent="0.2">
      <c r="B36" t="s">
        <v>925</v>
      </c>
    </row>
    <row r="37" spans="2:2" x14ac:dyDescent="0.2">
      <c r="B37" t="s">
        <v>705</v>
      </c>
    </row>
    <row r="38" spans="2:2" x14ac:dyDescent="0.2">
      <c r="B38" t="s">
        <v>617</v>
      </c>
    </row>
    <row r="39" spans="2:2" x14ac:dyDescent="0.2">
      <c r="B39" t="s">
        <v>380</v>
      </c>
    </row>
    <row r="40" spans="2:2" x14ac:dyDescent="0.2">
      <c r="B40" t="s">
        <v>882</v>
      </c>
    </row>
    <row r="41" spans="2:2" x14ac:dyDescent="0.2">
      <c r="B41" t="s">
        <v>551</v>
      </c>
    </row>
    <row r="42" spans="2:2" x14ac:dyDescent="0.2">
      <c r="B42" t="s">
        <v>414</v>
      </c>
    </row>
    <row r="43" spans="2:2" x14ac:dyDescent="0.2">
      <c r="B43" t="s">
        <v>806</v>
      </c>
    </row>
    <row r="44" spans="2:2" x14ac:dyDescent="0.2">
      <c r="B44" t="s">
        <v>838</v>
      </c>
    </row>
    <row r="45" spans="2:2" x14ac:dyDescent="0.2">
      <c r="B45" t="s">
        <v>988</v>
      </c>
    </row>
    <row r="46" spans="2:2" x14ac:dyDescent="0.2">
      <c r="B46" t="s">
        <v>772</v>
      </c>
    </row>
    <row r="47" spans="2:2" x14ac:dyDescent="0.2">
      <c r="B47" t="s">
        <v>491</v>
      </c>
    </row>
    <row r="48" spans="2:2" x14ac:dyDescent="0.2">
      <c r="B48" t="s">
        <v>794</v>
      </c>
    </row>
    <row r="49" spans="2:2" x14ac:dyDescent="0.2">
      <c r="B49" t="s">
        <v>975</v>
      </c>
    </row>
    <row r="50" spans="2:2" x14ac:dyDescent="0.2">
      <c r="B50" t="s">
        <v>407</v>
      </c>
    </row>
    <row r="51" spans="2:2" x14ac:dyDescent="0.2">
      <c r="B51" t="s">
        <v>1052</v>
      </c>
    </row>
    <row r="52" spans="2:2" x14ac:dyDescent="0.2">
      <c r="B52" t="s">
        <v>739</v>
      </c>
    </row>
    <row r="53" spans="2:2" x14ac:dyDescent="0.2">
      <c r="B53" t="s">
        <v>558</v>
      </c>
    </row>
    <row r="54" spans="2:2" x14ac:dyDescent="0.2">
      <c r="B54" t="s">
        <v>405</v>
      </c>
    </row>
    <row r="55" spans="2:2" x14ac:dyDescent="0.2">
      <c r="B55" t="s">
        <v>966</v>
      </c>
    </row>
    <row r="56" spans="2:2" x14ac:dyDescent="0.2">
      <c r="B56" t="s">
        <v>816</v>
      </c>
    </row>
    <row r="57" spans="2:2" x14ac:dyDescent="0.2">
      <c r="B57" t="s">
        <v>556</v>
      </c>
    </row>
    <row r="58" spans="2:2" x14ac:dyDescent="0.2">
      <c r="B58" t="s">
        <v>1069</v>
      </c>
    </row>
    <row r="59" spans="2:2" x14ac:dyDescent="0.2">
      <c r="B59" t="s">
        <v>718</v>
      </c>
    </row>
    <row r="60" spans="2:2" x14ac:dyDescent="0.2">
      <c r="B60" t="s">
        <v>548</v>
      </c>
    </row>
    <row r="61" spans="2:2" x14ac:dyDescent="0.2">
      <c r="B61" t="s">
        <v>623</v>
      </c>
    </row>
    <row r="62" spans="2:2" x14ac:dyDescent="0.2">
      <c r="B62" t="s">
        <v>440</v>
      </c>
    </row>
    <row r="63" spans="2:2" x14ac:dyDescent="0.2">
      <c r="B63" t="s">
        <v>942</v>
      </c>
    </row>
    <row r="64" spans="2:2" x14ac:dyDescent="0.2">
      <c r="B64" t="s">
        <v>470</v>
      </c>
    </row>
    <row r="65" spans="2:2" x14ac:dyDescent="0.2">
      <c r="B65" t="s">
        <v>761</v>
      </c>
    </row>
    <row r="66" spans="2:2" x14ac:dyDescent="0.2">
      <c r="B66" t="s">
        <v>596</v>
      </c>
    </row>
    <row r="67" spans="2:2" x14ac:dyDescent="0.2">
      <c r="B67" t="s">
        <v>424</v>
      </c>
    </row>
    <row r="68" spans="2:2" x14ac:dyDescent="0.2">
      <c r="B68" t="s">
        <v>343</v>
      </c>
    </row>
    <row r="69" spans="2:2" x14ac:dyDescent="0.2">
      <c r="B69" t="s">
        <v>989</v>
      </c>
    </row>
    <row r="70" spans="2:2" x14ac:dyDescent="0.2">
      <c r="B70" t="s">
        <v>397</v>
      </c>
    </row>
    <row r="71" spans="2:2" x14ac:dyDescent="0.2">
      <c r="B71" t="s">
        <v>430</v>
      </c>
    </row>
    <row r="72" spans="2:2" x14ac:dyDescent="0.2">
      <c r="B72" t="s">
        <v>528</v>
      </c>
    </row>
    <row r="73" spans="2:2" x14ac:dyDescent="0.2">
      <c r="B73" t="s">
        <v>1029</v>
      </c>
    </row>
    <row r="74" spans="2:2" x14ac:dyDescent="0.2">
      <c r="B74" t="s">
        <v>792</v>
      </c>
    </row>
    <row r="75" spans="2:2" x14ac:dyDescent="0.2">
      <c r="B75" t="s">
        <v>339</v>
      </c>
    </row>
    <row r="76" spans="2:2" x14ac:dyDescent="0.2">
      <c r="B76" t="s">
        <v>865</v>
      </c>
    </row>
    <row r="77" spans="2:2" x14ac:dyDescent="0.2">
      <c r="B77" t="s">
        <v>625</v>
      </c>
    </row>
    <row r="78" spans="2:2" x14ac:dyDescent="0.2">
      <c r="B78" t="s">
        <v>1295</v>
      </c>
    </row>
    <row r="79" spans="2:2" x14ac:dyDescent="0.2">
      <c r="B79" t="s">
        <v>371</v>
      </c>
    </row>
    <row r="80" spans="2:2" x14ac:dyDescent="0.2">
      <c r="B80" t="s">
        <v>631</v>
      </c>
    </row>
    <row r="81" spans="2:2" x14ac:dyDescent="0.2">
      <c r="B81" t="s">
        <v>369</v>
      </c>
    </row>
    <row r="82" spans="2:2" x14ac:dyDescent="0.2">
      <c r="B82" t="s">
        <v>727</v>
      </c>
    </row>
    <row r="83" spans="2:2" x14ac:dyDescent="0.2">
      <c r="B83" t="s">
        <v>400</v>
      </c>
    </row>
    <row r="84" spans="2:2" x14ac:dyDescent="0.2">
      <c r="B84" t="s">
        <v>565</v>
      </c>
    </row>
    <row r="85" spans="2:2" x14ac:dyDescent="0.2">
      <c r="B85" t="s">
        <v>554</v>
      </c>
    </row>
    <row r="86" spans="2:2" x14ac:dyDescent="0.2">
      <c r="B86" t="s">
        <v>910</v>
      </c>
    </row>
    <row r="87" spans="2:2" x14ac:dyDescent="0.2">
      <c r="B87" t="s">
        <v>867</v>
      </c>
    </row>
    <row r="89" spans="2:2" x14ac:dyDescent="0.2">
      <c r="B89" t="s">
        <v>384</v>
      </c>
    </row>
    <row r="91" spans="2:2" x14ac:dyDescent="0.2">
      <c r="B91" t="s">
        <v>500</v>
      </c>
    </row>
    <row r="92" spans="2:2" x14ac:dyDescent="0.2">
      <c r="B92" t="s">
        <v>1080</v>
      </c>
    </row>
    <row r="93" spans="2:2" x14ac:dyDescent="0.2">
      <c r="B93" t="s">
        <v>873</v>
      </c>
    </row>
    <row r="94" spans="2:2" x14ac:dyDescent="0.2">
      <c r="B94" t="s">
        <v>466</v>
      </c>
    </row>
    <row r="95" spans="2:2" x14ac:dyDescent="0.2">
      <c r="B95" t="s">
        <v>681</v>
      </c>
    </row>
    <row r="96" spans="2:2" x14ac:dyDescent="0.2">
      <c r="B96" t="s">
        <v>997</v>
      </c>
    </row>
    <row r="97" spans="2:2" x14ac:dyDescent="0.2">
      <c r="B97" t="s">
        <v>579</v>
      </c>
    </row>
    <row r="98" spans="2:2" x14ac:dyDescent="0.2">
      <c r="B98" t="s">
        <v>460</v>
      </c>
    </row>
    <row r="99" spans="2:2" x14ac:dyDescent="0.2">
      <c r="B99" t="s">
        <v>668</v>
      </c>
    </row>
    <row r="100" spans="2:2" x14ac:dyDescent="0.2">
      <c r="B100" t="s">
        <v>843</v>
      </c>
    </row>
    <row r="101" spans="2:2" x14ac:dyDescent="0.2">
      <c r="B101" t="s">
        <v>372</v>
      </c>
    </row>
    <row r="102" spans="2:2" x14ac:dyDescent="0.2">
      <c r="B102" t="s">
        <v>733</v>
      </c>
    </row>
    <row r="103" spans="2:2" x14ac:dyDescent="0.2">
      <c r="B103" t="s">
        <v>1119</v>
      </c>
    </row>
    <row r="104" spans="2:2" x14ac:dyDescent="0.2">
      <c r="B104" t="s">
        <v>1229</v>
      </c>
    </row>
    <row r="105" spans="2:2" x14ac:dyDescent="0.2">
      <c r="B105" t="s">
        <v>421</v>
      </c>
    </row>
    <row r="106" spans="2:2" x14ac:dyDescent="0.2">
      <c r="B106" t="s">
        <v>690</v>
      </c>
    </row>
    <row r="107" spans="2:2" x14ac:dyDescent="0.2">
      <c r="B107" t="s">
        <v>1095</v>
      </c>
    </row>
    <row r="108" spans="2:2" x14ac:dyDescent="0.2">
      <c r="B108" t="s">
        <v>376</v>
      </c>
    </row>
    <row r="109" spans="2:2" x14ac:dyDescent="0.2">
      <c r="B109" t="s">
        <v>646</v>
      </c>
    </row>
    <row r="110" spans="2:2" x14ac:dyDescent="0.2">
      <c r="B110" t="s">
        <v>647</v>
      </c>
    </row>
    <row r="111" spans="2:2" x14ac:dyDescent="0.2">
      <c r="B111" t="s">
        <v>493</v>
      </c>
    </row>
    <row r="112" spans="2:2" x14ac:dyDescent="0.2">
      <c r="B112" t="s">
        <v>487</v>
      </c>
    </row>
    <row r="113" spans="2:2" x14ac:dyDescent="0.2">
      <c r="B113" t="s">
        <v>1233</v>
      </c>
    </row>
    <row r="114" spans="2:2" x14ac:dyDescent="0.2">
      <c r="B114" t="s">
        <v>1154</v>
      </c>
    </row>
    <row r="115" spans="2:2" x14ac:dyDescent="0.2">
      <c r="B115" t="s">
        <v>1141</v>
      </c>
    </row>
    <row r="116" spans="2:2" x14ac:dyDescent="0.2">
      <c r="B116" t="s">
        <v>893</v>
      </c>
    </row>
    <row r="117" spans="2:2" x14ac:dyDescent="0.2">
      <c r="B117" t="s">
        <v>805</v>
      </c>
    </row>
    <row r="118" spans="2:2" x14ac:dyDescent="0.2">
      <c r="B118" t="s">
        <v>852</v>
      </c>
    </row>
  </sheetData>
  <phoneticPr fontId="5" type="noConversion"/>
  <pageMargins left="0.75" right="0.75" top="1" bottom="1" header="0.5" footer="0.5"/>
  <pageSetup paperSize="9" scale="95" fitToHeight="2" orientation="portrait" horizontalDpi="0"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9"/>
  <sheetViews>
    <sheetView windowProtection="1" topLeftCell="A76" workbookViewId="0">
      <pane ySplit="7" topLeftCell="A83" activePane="bottomLeft" state="frozen"/>
      <selection activeCell="A703" sqref="A703"/>
      <selection pane="bottomLeft" activeCell="A703" sqref="A703"/>
    </sheetView>
  </sheetViews>
  <sheetFormatPr defaultRowHeight="12.75" x14ac:dyDescent="0.2"/>
  <cols>
    <col min="1" max="1" width="25.7109375" customWidth="1"/>
    <col min="2" max="2" width="19.7109375" customWidth="1"/>
    <col min="3" max="3" width="22.5703125" customWidth="1"/>
    <col min="4" max="4" width="25.42578125" customWidth="1"/>
    <col min="7" max="7" width="12.5703125" customWidth="1"/>
  </cols>
  <sheetData>
    <row r="1" spans="1:4" x14ac:dyDescent="0.2">
      <c r="A1" s="1" t="s">
        <v>1356</v>
      </c>
      <c r="B1" s="1" t="s">
        <v>1357</v>
      </c>
      <c r="C1" s="1" t="s">
        <v>1363</v>
      </c>
      <c r="D1" s="1" t="s">
        <v>1358</v>
      </c>
    </row>
    <row r="2" spans="1:4" x14ac:dyDescent="0.2">
      <c r="A2" t="s">
        <v>1371</v>
      </c>
      <c r="B2" t="s">
        <v>1372</v>
      </c>
      <c r="C2" t="str">
        <f>IF(ISNA(VLOOKUP(A2,Overview!A$2:E$701,3,FALSE)),"not found",VLOOKUP(A2,Overview!A$2:E$701,3,FALSE))</f>
        <v>not found</v>
      </c>
      <c r="D2" t="str">
        <f>IF(ISNA(VLOOKUP(A2,Overview!A$2:F$701,6,FALSE)),"not found",VLOOKUP(A2,Overview!A$2:F$701,6,FALSE))</f>
        <v>not found</v>
      </c>
    </row>
    <row r="3" spans="1:4" x14ac:dyDescent="0.2">
      <c r="A3" t="s">
        <v>411</v>
      </c>
      <c r="B3" t="s">
        <v>1362</v>
      </c>
      <c r="C3" t="str">
        <f>IF(ISNA(VLOOKUP(A3,Overview!A$2:E$701,3,FALSE)),"not found",VLOOKUP(A3,Overview!A$2:E$701,3,FALSE))</f>
        <v>Myrsinaceae</v>
      </c>
      <c r="D3" t="str">
        <f>IF(ISNA(VLOOKUP(A3,Overview!A$2:F$701,6,FALSE)),"not found",VLOOKUP(A3,Overview!A$2:F$701,6,FALSE))</f>
        <v>saponins</v>
      </c>
    </row>
    <row r="4" spans="1:4" x14ac:dyDescent="0.2">
      <c r="A4" t="s">
        <v>1413</v>
      </c>
      <c r="B4" t="s">
        <v>1414</v>
      </c>
      <c r="C4" t="str">
        <f>IF(ISNA(VLOOKUP(A4,Overview!A$2:E$701,3,FALSE)),"not found",VLOOKUP(A4,Overview!A$2:E$701,3,FALSE))</f>
        <v>not found</v>
      </c>
      <c r="D4" t="str">
        <f>IF(ISNA(VLOOKUP(A4,Overview!A$2:F$701,6,FALSE)),"not found",VLOOKUP(A4,Overview!A$2:F$701,6,FALSE))</f>
        <v>not found</v>
      </c>
    </row>
    <row r="5" spans="1:4" x14ac:dyDescent="0.2">
      <c r="A5" t="s">
        <v>1422</v>
      </c>
      <c r="B5" t="s">
        <v>1421</v>
      </c>
      <c r="C5" t="str">
        <f>IF(ISNA(VLOOKUP(A5,Overview!A$2:E$701,3,FALSE)),"not found",VLOOKUP(A5,Overview!A$2:E$701,3,FALSE))</f>
        <v>not found</v>
      </c>
      <c r="D5" t="str">
        <f>IF(ISNA(VLOOKUP(A5,Overview!A$2:F$701,6,FALSE)),"not found",VLOOKUP(A5,Overview!A$2:F$701,6,FALSE))</f>
        <v>not found</v>
      </c>
    </row>
    <row r="6" spans="1:4" x14ac:dyDescent="0.2">
      <c r="A6" t="s">
        <v>506</v>
      </c>
      <c r="B6" t="s">
        <v>1368</v>
      </c>
      <c r="C6" t="str">
        <f>IF(ISNA(VLOOKUP(A6,Overview!A$2:E$701,3,FALSE)),"not found",VLOOKUP(A6,Overview!A$2:E$701,3,FALSE))</f>
        <v>Boraginaceae</v>
      </c>
      <c r="D6" t="str">
        <f>IF(ISNA(VLOOKUP(A6,Overview!A$2:F$701,6,FALSE)),"not found",VLOOKUP(A6,Overview!A$2:F$701,6,FALSE))</f>
        <v>alkaloids, pyrrolizidine</v>
      </c>
    </row>
    <row r="7" spans="1:4" x14ac:dyDescent="0.2">
      <c r="A7" t="s">
        <v>1379</v>
      </c>
      <c r="B7" t="s">
        <v>1380</v>
      </c>
      <c r="C7" t="str">
        <f>IF(ISNA(VLOOKUP(A7,Overview!A$2:E$701,3,FALSE)),"not found",VLOOKUP(A7,Overview!A$2:E$701,3,FALSE))</f>
        <v>not found</v>
      </c>
      <c r="D7" t="str">
        <f>IF(ISNA(VLOOKUP(A7,Overview!A$2:F$701,6,FALSE)),"not found",VLOOKUP(A7,Overview!A$2:F$701,6,FALSE))</f>
        <v>not found</v>
      </c>
    </row>
    <row r="8" spans="1:4" x14ac:dyDescent="0.2">
      <c r="A8" t="s">
        <v>1388</v>
      </c>
      <c r="B8" t="s">
        <v>1389</v>
      </c>
      <c r="C8" t="str">
        <f>IF(ISNA(VLOOKUP(A8,Overview!A$2:E$701,3,FALSE)),"not found",VLOOKUP(A8,Overview!A$2:E$701,3,FALSE))</f>
        <v>not found</v>
      </c>
      <c r="D8" t="str">
        <f>IF(ISNA(VLOOKUP(A8,Overview!A$2:F$701,6,FALSE)),"not found",VLOOKUP(A8,Overview!A$2:F$701,6,FALSE))</f>
        <v>not found</v>
      </c>
    </row>
    <row r="9" spans="1:4" x14ac:dyDescent="0.2">
      <c r="A9" t="s">
        <v>1395</v>
      </c>
      <c r="B9" t="s">
        <v>1396</v>
      </c>
      <c r="C9" t="str">
        <f>IF(ISNA(VLOOKUP(A9,Overview!A$2:E$701,3,FALSE)),"not found",VLOOKUP(A9,Overview!A$2:E$701,3,FALSE))</f>
        <v>not found</v>
      </c>
      <c r="D9" t="str">
        <f>IF(ISNA(VLOOKUP(A9,Overview!A$2:F$701,6,FALSE)),"not found",VLOOKUP(A9,Overview!A$2:F$701,6,FALSE))</f>
        <v>not found</v>
      </c>
    </row>
    <row r="10" spans="1:4" x14ac:dyDescent="0.2">
      <c r="A10" t="s">
        <v>577</v>
      </c>
      <c r="B10" t="s">
        <v>1411</v>
      </c>
      <c r="C10" t="str">
        <f>IF(ISNA(VLOOKUP(A10,Overview!A$2:E$701,3,FALSE)),"not found",VLOOKUP(A10,Overview!A$2:E$701,3,FALSE))</f>
        <v>Chenopodioideae</v>
      </c>
      <c r="D10" t="str">
        <f>IF(ISNA(VLOOKUP(A10,Overview!A$2:F$701,6,FALSE)),"not found",VLOOKUP(A10,Overview!A$2:F$701,6,FALSE))</f>
        <v>monoterpenoids</v>
      </c>
    </row>
    <row r="11" spans="1:4" x14ac:dyDescent="0.2">
      <c r="A11" t="s">
        <v>577</v>
      </c>
      <c r="B11" t="s">
        <v>1425</v>
      </c>
      <c r="C11" t="str">
        <f>IF(ISNA(VLOOKUP(A11,Overview!A$2:E$701,3,FALSE)),"not found",VLOOKUP(A11,Overview!A$2:E$701,3,FALSE))</f>
        <v>Chenopodioideae</v>
      </c>
      <c r="D11" t="str">
        <f>IF(ISNA(VLOOKUP(A11,Overview!A$2:F$701,6,FALSE)),"not found",VLOOKUP(A11,Overview!A$2:F$701,6,FALSE))</f>
        <v>monoterpenoids</v>
      </c>
    </row>
    <row r="12" spans="1:4" x14ac:dyDescent="0.2">
      <c r="A12" t="s">
        <v>577</v>
      </c>
      <c r="B12" t="s">
        <v>1427</v>
      </c>
      <c r="C12" t="str">
        <f>IF(ISNA(VLOOKUP(A12,Overview!A$2:E$701,3,FALSE)),"not found",VLOOKUP(A12,Overview!A$2:E$701,3,FALSE))</f>
        <v>Chenopodioideae</v>
      </c>
      <c r="D12" t="str">
        <f>IF(ISNA(VLOOKUP(A12,Overview!A$2:F$701,6,FALSE)),"not found",VLOOKUP(A12,Overview!A$2:F$701,6,FALSE))</f>
        <v>monoterpenoids</v>
      </c>
    </row>
    <row r="13" spans="1:4" x14ac:dyDescent="0.2">
      <c r="A13" t="s">
        <v>581</v>
      </c>
      <c r="B13" t="s">
        <v>1376</v>
      </c>
      <c r="C13" t="str">
        <f>IF(ISNA(VLOOKUP(A13,Overview!A$2:E$701,3,FALSE)),"not found",VLOOKUP(A13,Overview!A$2:E$701,3,FALSE))</f>
        <v>Asteraceae</v>
      </c>
      <c r="D13" t="str">
        <f>IF(ISNA(VLOOKUP(A13,Overview!A$2:F$701,6,FALSE)),"not found",VLOOKUP(A13,Overview!A$2:F$701,6,FALSE))</f>
        <v>essential oils</v>
      </c>
    </row>
    <row r="14" spans="1:4" x14ac:dyDescent="0.2">
      <c r="A14" t="s">
        <v>1355</v>
      </c>
      <c r="B14" t="s">
        <v>1354</v>
      </c>
      <c r="C14" t="str">
        <f>IF(ISNA(VLOOKUP(A14,Overview!A$2:E$701,3,FALSE)),"not found",VLOOKUP(A14,Overview!A$2:E$701,3,FALSE))</f>
        <v>not found</v>
      </c>
      <c r="D14" t="str">
        <f>IF(ISNA(VLOOKUP(A14,Overview!A$2:F$701,6,FALSE)),"not found",VLOOKUP(A14,Overview!A$2:F$701,6,FALSE))</f>
        <v>not found</v>
      </c>
    </row>
    <row r="15" spans="1:4" x14ac:dyDescent="0.2">
      <c r="A15" t="s">
        <v>1423</v>
      </c>
      <c r="B15" t="s">
        <v>1424</v>
      </c>
      <c r="C15" t="str">
        <f>IF(ISNA(VLOOKUP(A15,Overview!A$2:E$701,3,FALSE)),"not found",VLOOKUP(A15,Overview!A$2:E$701,3,FALSE))</f>
        <v>not found</v>
      </c>
      <c r="D15" t="str">
        <f>IF(ISNA(VLOOKUP(A15,Overview!A$2:F$701,6,FALSE)),"not found",VLOOKUP(A15,Overview!A$2:F$701,6,FALSE))</f>
        <v>not found</v>
      </c>
    </row>
    <row r="16" spans="1:4" x14ac:dyDescent="0.2">
      <c r="A16" t="s">
        <v>624</v>
      </c>
      <c r="B16" t="s">
        <v>1362</v>
      </c>
      <c r="C16" t="str">
        <f>IF(ISNA(VLOOKUP(A16,Overview!A$2:E$701,3,FALSE)),"not found",VLOOKUP(A16,Overview!A$2:E$701,3,FALSE))</f>
        <v>Convolvulaceae</v>
      </c>
      <c r="D16" t="str">
        <f>IF(ISNA(VLOOKUP(A16,Overview!A$2:F$701,6,FALSE)),"not found",VLOOKUP(A16,Overview!A$2:F$701,6,FALSE))</f>
        <v>glycosides</v>
      </c>
    </row>
    <row r="17" spans="1:4" x14ac:dyDescent="0.2">
      <c r="A17" t="s">
        <v>1416</v>
      </c>
      <c r="B17" t="s">
        <v>1417</v>
      </c>
      <c r="C17" t="str">
        <f>IF(ISNA(VLOOKUP(A17,Overview!A$2:E$701,3,FALSE)),"not found",VLOOKUP(A17,Overview!A$2:E$701,3,FALSE))</f>
        <v>not found</v>
      </c>
      <c r="D17" t="str">
        <f>IF(ISNA(VLOOKUP(A17,Overview!A$2:F$701,6,FALSE)),"not found",VLOOKUP(A17,Overview!A$2:F$701,6,FALSE))</f>
        <v>not found</v>
      </c>
    </row>
    <row r="18" spans="1:4" x14ac:dyDescent="0.2">
      <c r="A18" t="s">
        <v>1430</v>
      </c>
      <c r="B18" t="s">
        <v>1398</v>
      </c>
      <c r="C18" t="str">
        <f>IF(ISNA(VLOOKUP(A18,Overview!A$2:E$701,3,FALSE)),"not found",VLOOKUP(A18,Overview!A$2:E$701,3,FALSE))</f>
        <v>not found</v>
      </c>
      <c r="D18" t="str">
        <f>IF(ISNA(VLOOKUP(A18,Overview!A$2:F$701,6,FALSE)),"not found",VLOOKUP(A18,Overview!A$2:F$701,6,FALSE))</f>
        <v>not found</v>
      </c>
    </row>
    <row r="19" spans="1:4" x14ac:dyDescent="0.2">
      <c r="A19" t="s">
        <v>1401</v>
      </c>
      <c r="B19" t="s">
        <v>1402</v>
      </c>
      <c r="C19" t="str">
        <f>IF(ISNA(VLOOKUP(A19,Overview!A$2:E$701,3,FALSE)),"not found",VLOOKUP(A19,Overview!A$2:E$701,3,FALSE))</f>
        <v>not found</v>
      </c>
      <c r="D19" t="str">
        <f>IF(ISNA(VLOOKUP(A19,Overview!A$2:F$701,6,FALSE)),"not found",VLOOKUP(A19,Overview!A$2:F$701,6,FALSE))</f>
        <v>not found</v>
      </c>
    </row>
    <row r="20" spans="1:4" x14ac:dyDescent="0.2">
      <c r="A20" t="s">
        <v>722</v>
      </c>
      <c r="B20" t="s">
        <v>1362</v>
      </c>
      <c r="C20" t="str">
        <f>IF(ISNA(VLOOKUP(A20,Overview!A$2:E$701,3,FALSE)),"not found",VLOOKUP(A20,Overview!A$2:E$701,3,FALSE))</f>
        <v>Equisetaceae</v>
      </c>
      <c r="D20" t="str">
        <f>IF(ISNA(VLOOKUP(A20,Overview!A$2:F$701,6,FALSE)),"not found",VLOOKUP(A20,Overview!A$2:F$701,6,FALSE))</f>
        <v xml:space="preserve">alkaloids, piperidine </v>
      </c>
    </row>
    <row r="21" spans="1:4" x14ac:dyDescent="0.2">
      <c r="A21" t="s">
        <v>1409</v>
      </c>
      <c r="B21" t="s">
        <v>1410</v>
      </c>
      <c r="C21" t="str">
        <f>IF(ISNA(VLOOKUP(A21,Overview!A$2:E$701,3,FALSE)),"not found",VLOOKUP(A21,Overview!A$2:E$701,3,FALSE))</f>
        <v>Brassicaceae</v>
      </c>
      <c r="D21" t="str">
        <f>IF(ISNA(VLOOKUP(A21,Overview!A$2:F$701,6,FALSE)),"not found",VLOOKUP(A21,Overview!A$2:F$701,6,FALSE))</f>
        <v>cardenolids</v>
      </c>
    </row>
    <row r="22" spans="1:4" x14ac:dyDescent="0.2">
      <c r="A22" t="s">
        <v>749</v>
      </c>
      <c r="B22" t="s">
        <v>1397</v>
      </c>
      <c r="C22" t="str">
        <f>IF(ISNA(VLOOKUP(A22,Overview!A$2:E$701,3,FALSE)),"not found",VLOOKUP(A22,Overview!A$2:E$701,3,FALSE))</f>
        <v>Euphorbiaceae</v>
      </c>
      <c r="D22" t="str">
        <f>IF(ISNA(VLOOKUP(A22,Overview!A$2:F$701,6,FALSE)),"not found",VLOOKUP(A22,Overview!A$2:F$701,6,FALSE))</f>
        <v>diterpenes</v>
      </c>
    </row>
    <row r="23" spans="1:4" x14ac:dyDescent="0.2">
      <c r="A23" t="s">
        <v>1373</v>
      </c>
      <c r="B23" t="s">
        <v>1368</v>
      </c>
      <c r="C23" t="str">
        <f>IF(ISNA(VLOOKUP(A23,Overview!A$2:E$701,3,FALSE)),"not found",VLOOKUP(A23,Overview!A$2:E$701,3,FALSE))</f>
        <v>Papaveraceae</v>
      </c>
      <c r="D23" t="str">
        <f>IF(ISNA(VLOOKUP(A23,Overview!A$2:F$701,6,FALSE)),"not found",VLOOKUP(A23,Overview!A$2:F$701,6,FALSE))</f>
        <v>alkaloids, isoquinoline</v>
      </c>
    </row>
    <row r="24" spans="1:4" x14ac:dyDescent="0.2">
      <c r="A24" t="s">
        <v>1369</v>
      </c>
      <c r="B24" t="s">
        <v>1370</v>
      </c>
      <c r="C24" t="str">
        <f>IF(ISNA(VLOOKUP(A24,Overview!A$2:E$701,3,FALSE)),"not found",VLOOKUP(A24,Overview!A$2:E$701,3,FALSE))</f>
        <v>not found</v>
      </c>
      <c r="D24" t="str">
        <f>IF(ISNA(VLOOKUP(A24,Overview!A$2:F$701,6,FALSE)),"not found",VLOOKUP(A24,Overview!A$2:F$701,6,FALSE))</f>
        <v>not found</v>
      </c>
    </row>
    <row r="25" spans="1:4" x14ac:dyDescent="0.2">
      <c r="A25" t="s">
        <v>1369</v>
      </c>
      <c r="B25" t="s">
        <v>1378</v>
      </c>
      <c r="C25" t="str">
        <f>IF(ISNA(VLOOKUP(A25,Overview!A$2:E$701,3,FALSE)),"not found",VLOOKUP(A25,Overview!A$2:E$701,3,FALSE))</f>
        <v>not found</v>
      </c>
      <c r="D25" t="str">
        <f>IF(ISNA(VLOOKUP(A25,Overview!A$2:F$701,6,FALSE)),"not found",VLOOKUP(A25,Overview!A$2:F$701,6,FALSE))</f>
        <v>not found</v>
      </c>
    </row>
    <row r="26" spans="1:4" x14ac:dyDescent="0.2">
      <c r="A26" t="s">
        <v>1393</v>
      </c>
      <c r="B26" t="s">
        <v>1394</v>
      </c>
      <c r="C26" t="str">
        <f>IF(ISNA(VLOOKUP(A26,Overview!A$2:E$701,3,FALSE)),"not found",VLOOKUP(A26,Overview!A$2:E$701,3,FALSE))</f>
        <v>not found</v>
      </c>
      <c r="D26" t="str">
        <f>IF(ISNA(VLOOKUP(A26,Overview!A$2:F$701,6,FALSE)),"not found",VLOOKUP(A26,Overview!A$2:F$701,6,FALSE))</f>
        <v>not found</v>
      </c>
    </row>
    <row r="27" spans="1:4" x14ac:dyDescent="0.2">
      <c r="A27" t="s">
        <v>776</v>
      </c>
      <c r="B27" t="s">
        <v>1385</v>
      </c>
      <c r="C27" t="str">
        <f>IF(ISNA(VLOOKUP(A27,Overview!A$2:E$701,3,FALSE)),"not found",VLOOKUP(A27,Overview!A$2:E$701,3,FALSE))</f>
        <v>Rubiaceae</v>
      </c>
      <c r="D27" t="str">
        <f>IF(ISNA(VLOOKUP(A27,Overview!A$2:F$701,6,FALSE)),"not found",VLOOKUP(A27,Overview!A$2:F$701,6,FALSE))</f>
        <v>coumarins</v>
      </c>
    </row>
    <row r="28" spans="1:4" x14ac:dyDescent="0.2">
      <c r="A28" t="s">
        <v>1382</v>
      </c>
      <c r="B28" t="s">
        <v>1383</v>
      </c>
      <c r="C28" t="str">
        <f>IF(ISNA(VLOOKUP(A28,Overview!A$2:E$701,3,FALSE)),"not found",VLOOKUP(A28,Overview!A$2:E$701,3,FALSE))</f>
        <v>not found</v>
      </c>
      <c r="D28" t="str">
        <f>IF(ISNA(VLOOKUP(A28,Overview!A$2:F$701,6,FALSE)),"not found",VLOOKUP(A28,Overview!A$2:F$701,6,FALSE))</f>
        <v>not found</v>
      </c>
    </row>
    <row r="29" spans="1:4" x14ac:dyDescent="0.2">
      <c r="A29" t="s">
        <v>1382</v>
      </c>
      <c r="B29" t="s">
        <v>1404</v>
      </c>
      <c r="C29" t="str">
        <f>IF(ISNA(VLOOKUP(A29,Overview!A$2:E$701,3,FALSE)),"not found",VLOOKUP(A29,Overview!A$2:E$701,3,FALSE))</f>
        <v>not found</v>
      </c>
      <c r="D29" t="str">
        <f>IF(ISNA(VLOOKUP(A29,Overview!A$2:F$701,6,FALSE)),"not found",VLOOKUP(A29,Overview!A$2:F$701,6,FALSE))</f>
        <v>not found</v>
      </c>
    </row>
    <row r="30" spans="1:4" x14ac:dyDescent="0.2">
      <c r="A30" t="s">
        <v>1361</v>
      </c>
      <c r="B30" t="s">
        <v>1362</v>
      </c>
      <c r="C30" t="str">
        <f>IF(ISNA(VLOOKUP(A30,Overview!A$2:E$701,3,FALSE)),"not found",VLOOKUP(A30,Overview!A$2:E$701,3,FALSE))</f>
        <v>not found</v>
      </c>
      <c r="D30" t="str">
        <f>IF(ISNA(VLOOKUP(A30,Overview!A$2:F$701,6,FALSE)),"not found",VLOOKUP(A30,Overview!A$2:F$701,6,FALSE))</f>
        <v>not found</v>
      </c>
    </row>
    <row r="31" spans="1:4" x14ac:dyDescent="0.2">
      <c r="A31" t="s">
        <v>1374</v>
      </c>
      <c r="B31" t="s">
        <v>1375</v>
      </c>
      <c r="C31" t="str">
        <f>IF(ISNA(VLOOKUP(A31,Overview!A$2:E$701,3,FALSE)),"not found",VLOOKUP(A31,Overview!A$2:E$701,3,FALSE))</f>
        <v>not found</v>
      </c>
      <c r="D31" t="str">
        <f>IF(ISNA(VLOOKUP(A31,Overview!A$2:F$701,6,FALSE)),"not found",VLOOKUP(A31,Overview!A$2:F$701,6,FALSE))</f>
        <v>not found</v>
      </c>
    </row>
    <row r="32" spans="1:4" x14ac:dyDescent="0.2">
      <c r="A32" t="s">
        <v>1374</v>
      </c>
      <c r="B32" t="s">
        <v>1407</v>
      </c>
      <c r="C32" t="str">
        <f>IF(ISNA(VLOOKUP(A32,Overview!A$2:E$701,3,FALSE)),"not found",VLOOKUP(A32,Overview!A$2:E$701,3,FALSE))</f>
        <v>not found</v>
      </c>
      <c r="D32" t="str">
        <f>IF(ISNA(VLOOKUP(A32,Overview!A$2:F$701,6,FALSE)),"not found",VLOOKUP(A32,Overview!A$2:F$701,6,FALSE))</f>
        <v>not found</v>
      </c>
    </row>
    <row r="33" spans="1:4" x14ac:dyDescent="0.2">
      <c r="A33" t="s">
        <v>276</v>
      </c>
      <c r="B33" t="s">
        <v>1354</v>
      </c>
      <c r="C33" t="str">
        <f>IF(ISNA(VLOOKUP(A33,Overview!A$2:E$701,3,FALSE)),"not found",VLOOKUP(A33,Overview!A$2:E$701,3,FALSE))</f>
        <v>Scrophulariaceae</v>
      </c>
      <c r="D33" t="str">
        <f>IF(ISNA(VLOOKUP(A33,Overview!A$2:F$701,6,FALSE)),"not found",VLOOKUP(A33,Overview!A$2:F$701,6,FALSE))</f>
        <v>glycosides, iridoid</v>
      </c>
    </row>
    <row r="34" spans="1:4" x14ac:dyDescent="0.2">
      <c r="A34" t="s">
        <v>960</v>
      </c>
      <c r="B34" t="s">
        <v>1362</v>
      </c>
      <c r="C34" t="str">
        <f>IF(ISNA(VLOOKUP(A34,Overview!A$2:E$701,3,FALSE)),"not found",VLOOKUP(A34,Overview!A$2:E$701,3,FALSE))</f>
        <v>Lamiaceae</v>
      </c>
      <c r="D34" t="str">
        <f>IF(ISNA(VLOOKUP(A34,Overview!A$2:F$701,6,FALSE)),"not found",VLOOKUP(A34,Overview!A$2:F$701,6,FALSE))</f>
        <v>essential oils</v>
      </c>
    </row>
    <row r="35" spans="1:4" x14ac:dyDescent="0.2">
      <c r="A35" t="s">
        <v>967</v>
      </c>
      <c r="B35" t="s">
        <v>1367</v>
      </c>
      <c r="C35" t="str">
        <f>IF(ISNA(VLOOKUP(A35,Overview!A$2:E$701,3,FALSE)),"not found",VLOOKUP(A35,Overview!A$2:E$701,3,FALSE))</f>
        <v>Euphorbiaceae</v>
      </c>
      <c r="D35" t="str">
        <f>IF(ISNA(VLOOKUP(A35,Overview!A$2:F$701,6,FALSE)),"not found",VLOOKUP(A35,Overview!A$2:F$701,6,FALSE))</f>
        <v>diterpenes</v>
      </c>
    </row>
    <row r="36" spans="1:4" x14ac:dyDescent="0.2">
      <c r="A36" t="s">
        <v>1034</v>
      </c>
      <c r="B36" t="s">
        <v>1384</v>
      </c>
      <c r="C36" t="str">
        <f>IF(ISNA(VLOOKUP(A36,Overview!A$2:E$701,3,FALSE)),"not found",VLOOKUP(A36,Overview!A$2:E$701,3,FALSE))</f>
        <v>Papaveraceae</v>
      </c>
      <c r="D36" t="str">
        <f>IF(ISNA(VLOOKUP(A36,Overview!A$2:F$701,6,FALSE)),"not found",VLOOKUP(A36,Overview!A$2:F$701,6,FALSE))</f>
        <v>alkaloids, isoquinoline</v>
      </c>
    </row>
    <row r="37" spans="1:4" x14ac:dyDescent="0.2">
      <c r="A37" t="s">
        <v>1412</v>
      </c>
      <c r="B37" t="s">
        <v>1367</v>
      </c>
      <c r="C37" t="str">
        <f>IF(ISNA(VLOOKUP(A37,Overview!A$2:E$701,3,FALSE)),"not found",VLOOKUP(A37,Overview!A$2:E$701,3,FALSE))</f>
        <v>not found</v>
      </c>
      <c r="D37" t="str">
        <f>IF(ISNA(VLOOKUP(A37,Overview!A$2:F$701,6,FALSE)),"not found",VLOOKUP(A37,Overview!A$2:F$701,6,FALSE))</f>
        <v>not found</v>
      </c>
    </row>
    <row r="38" spans="1:4" x14ac:dyDescent="0.2">
      <c r="A38" t="s">
        <v>1098</v>
      </c>
      <c r="B38" t="s">
        <v>1405</v>
      </c>
      <c r="C38" t="str">
        <f>IF(ISNA(VLOOKUP(A38,Overview!A$2:E$701,3,FALSE)),"not found",VLOOKUP(A38,Overview!A$2:E$701,3,FALSE))</f>
        <v>Polygonaceae</v>
      </c>
      <c r="D38" t="str">
        <f>IF(ISNA(VLOOKUP(A38,Overview!A$2:F$701,6,FALSE)),"not found",VLOOKUP(A38,Overview!A$2:F$701,6,FALSE))</f>
        <v>anthraquinones</v>
      </c>
    </row>
    <row r="39" spans="1:4" x14ac:dyDescent="0.2">
      <c r="A39" t="s">
        <v>1098</v>
      </c>
      <c r="B39" t="s">
        <v>1415</v>
      </c>
      <c r="C39" t="str">
        <f>IF(ISNA(VLOOKUP(A39,Overview!A$2:E$701,3,FALSE)),"not found",VLOOKUP(A39,Overview!A$2:E$701,3,FALSE))</f>
        <v>Polygonaceae</v>
      </c>
      <c r="D39" t="str">
        <f>IF(ISNA(VLOOKUP(A39,Overview!A$2:F$701,6,FALSE)),"not found",VLOOKUP(A39,Overview!A$2:F$701,6,FALSE))</f>
        <v>anthraquinones</v>
      </c>
    </row>
    <row r="40" spans="1:4" x14ac:dyDescent="0.2">
      <c r="A40" t="s">
        <v>1098</v>
      </c>
      <c r="B40" t="s">
        <v>1418</v>
      </c>
      <c r="C40" t="str">
        <f>IF(ISNA(VLOOKUP(A40,Overview!A$2:E$701,3,FALSE)),"not found",VLOOKUP(A40,Overview!A$2:E$701,3,FALSE))</f>
        <v>Polygonaceae</v>
      </c>
      <c r="D40" t="str">
        <f>IF(ISNA(VLOOKUP(A40,Overview!A$2:F$701,6,FALSE)),"not found",VLOOKUP(A40,Overview!A$2:F$701,6,FALSE))</f>
        <v>anthraquinones</v>
      </c>
    </row>
    <row r="41" spans="1:4" x14ac:dyDescent="0.2">
      <c r="A41" t="s">
        <v>1098</v>
      </c>
      <c r="B41" t="s">
        <v>1428</v>
      </c>
      <c r="C41" t="str">
        <f>IF(ISNA(VLOOKUP(A41,Overview!A$2:E$701,3,FALSE)),"not found",VLOOKUP(A41,Overview!A$2:E$701,3,FALSE))</f>
        <v>Polygonaceae</v>
      </c>
      <c r="D41" t="str">
        <f>IF(ISNA(VLOOKUP(A41,Overview!A$2:F$701,6,FALSE)),"not found",VLOOKUP(A41,Overview!A$2:F$701,6,FALSE))</f>
        <v>anthraquinones</v>
      </c>
    </row>
    <row r="42" spans="1:4" x14ac:dyDescent="0.2">
      <c r="A42" t="s">
        <v>1184</v>
      </c>
      <c r="B42" t="s">
        <v>1391</v>
      </c>
      <c r="C42" t="str">
        <f>IF(ISNA(VLOOKUP(A42,Overview!A$2:E$701,3,FALSE)),"not found",VLOOKUP(A42,Overview!A$2:E$701,3,FALSE))</f>
        <v>Asteraceae</v>
      </c>
      <c r="D42" t="str">
        <f>IF(ISNA(VLOOKUP(A42,Overview!A$2:F$701,6,FALSE)),"not found",VLOOKUP(A42,Overview!A$2:F$701,6,FALSE))</f>
        <v>alkaloids, pyrrolizidine</v>
      </c>
    </row>
    <row r="43" spans="1:4" x14ac:dyDescent="0.2">
      <c r="A43" t="s">
        <v>1381</v>
      </c>
      <c r="B43" t="s">
        <v>1362</v>
      </c>
      <c r="C43" t="str">
        <f>IF(ISNA(VLOOKUP(A43,Overview!A$2:E$701,3,FALSE)),"not found",VLOOKUP(A43,Overview!A$2:E$701,3,FALSE))</f>
        <v>not found</v>
      </c>
      <c r="D43" t="str">
        <f>IF(ISNA(VLOOKUP(A43,Overview!A$2:F$701,6,FALSE)),"not found",VLOOKUP(A43,Overview!A$2:F$701,6,FALSE))</f>
        <v>not found</v>
      </c>
    </row>
    <row r="44" spans="1:4" x14ac:dyDescent="0.2">
      <c r="A44" t="s">
        <v>1195</v>
      </c>
      <c r="B44" t="s">
        <v>1429</v>
      </c>
      <c r="C44" t="str">
        <f>IF(ISNA(VLOOKUP(A44,Overview!A$2:E$701,3,FALSE)),"not found",VLOOKUP(A44,Overview!A$2:E$701,3,FALSE))</f>
        <v>Solanaceae</v>
      </c>
      <c r="D44" t="str">
        <f>IF(ISNA(VLOOKUP(A44,Overview!A$2:F$701,6,FALSE)),"not found",VLOOKUP(A44,Overview!A$2:F$701,6,FALSE))</f>
        <v>alkaloids, steroid</v>
      </c>
    </row>
    <row r="45" spans="1:4" x14ac:dyDescent="0.2">
      <c r="A45" t="s">
        <v>1364</v>
      </c>
      <c r="B45" t="s">
        <v>1362</v>
      </c>
      <c r="C45" t="str">
        <f>IF(ISNA(VLOOKUP(A45,Overview!A$2:E$701,3,FALSE)),"not found",VLOOKUP(A45,Overview!A$2:E$701,3,FALSE))</f>
        <v>not found</v>
      </c>
      <c r="D45" t="str">
        <f>IF(ISNA(VLOOKUP(A45,Overview!A$2:F$701,6,FALSE)),"not found",VLOOKUP(A45,Overview!A$2:F$701,6,FALSE))</f>
        <v>not found</v>
      </c>
    </row>
    <row r="46" spans="1:4" x14ac:dyDescent="0.2">
      <c r="A46" t="s">
        <v>1364</v>
      </c>
      <c r="B46" t="s">
        <v>1377</v>
      </c>
      <c r="C46" t="str">
        <f>IF(ISNA(VLOOKUP(A46,Overview!A$2:E$701,3,FALSE)),"not found",VLOOKUP(A46,Overview!A$2:E$701,3,FALSE))</f>
        <v>not found</v>
      </c>
      <c r="D46" t="str">
        <f>IF(ISNA(VLOOKUP(A46,Overview!A$2:F$701,6,FALSE)),"not found",VLOOKUP(A46,Overview!A$2:F$701,6,FALSE))</f>
        <v>not found</v>
      </c>
    </row>
    <row r="47" spans="1:4" x14ac:dyDescent="0.2">
      <c r="A47" t="s">
        <v>1364</v>
      </c>
      <c r="B47" t="s">
        <v>1406</v>
      </c>
      <c r="C47" t="str">
        <f>IF(ISNA(VLOOKUP(A47,Overview!A$2:E$701,3,FALSE)),"not found",VLOOKUP(A47,Overview!A$2:E$701,3,FALSE))</f>
        <v>not found</v>
      </c>
      <c r="D47" t="str">
        <f>IF(ISNA(VLOOKUP(A47,Overview!A$2:F$701,6,FALSE)),"not found",VLOOKUP(A47,Overview!A$2:F$701,6,FALSE))</f>
        <v>not found</v>
      </c>
    </row>
    <row r="48" spans="1:4" x14ac:dyDescent="0.2">
      <c r="A48" t="s">
        <v>1408</v>
      </c>
      <c r="B48" t="s">
        <v>1362</v>
      </c>
      <c r="C48" t="str">
        <f>IF(ISNA(VLOOKUP(A48,Overview!A$2:E$701,3,FALSE)),"not found",VLOOKUP(A48,Overview!A$2:E$701,3,FALSE))</f>
        <v>not found</v>
      </c>
      <c r="D48" t="str">
        <f>IF(ISNA(VLOOKUP(A48,Overview!A$2:F$701,6,FALSE)),"not found",VLOOKUP(A48,Overview!A$2:F$701,6,FALSE))</f>
        <v>not found</v>
      </c>
    </row>
    <row r="49" spans="1:4" x14ac:dyDescent="0.2">
      <c r="A49" t="s">
        <v>1399</v>
      </c>
      <c r="B49" t="s">
        <v>1400</v>
      </c>
      <c r="C49" t="str">
        <f>IF(ISNA(VLOOKUP(A49,Overview!A$2:E$701,3,FALSE)),"not found",VLOOKUP(A49,Overview!A$2:E$701,3,FALSE))</f>
        <v>not found</v>
      </c>
      <c r="D49" t="str">
        <f>IF(ISNA(VLOOKUP(A49,Overview!A$2:F$701,6,FALSE)),"not found",VLOOKUP(A49,Overview!A$2:F$701,6,FALSE))</f>
        <v>not found</v>
      </c>
    </row>
    <row r="50" spans="1:4" x14ac:dyDescent="0.2">
      <c r="A50" t="s">
        <v>1205</v>
      </c>
      <c r="B50" t="s">
        <v>1403</v>
      </c>
      <c r="C50" t="str">
        <f>IF(ISNA(VLOOKUP(A50,Overview!A$2:E$701,3,FALSE)),"not found",VLOOKUP(A50,Overview!A$2:E$701,3,FALSE))</f>
        <v>Caryophyllaceae</v>
      </c>
      <c r="D50" t="str">
        <f>IF(ISNA(VLOOKUP(A50,Overview!A$2:F$701,6,FALSE)),"not found",VLOOKUP(A50,Overview!A$2:F$701,6,FALSE))</f>
        <v>saponins</v>
      </c>
    </row>
    <row r="51" spans="1:4" x14ac:dyDescent="0.2">
      <c r="A51" t="s">
        <v>1426</v>
      </c>
      <c r="B51" t="s">
        <v>1354</v>
      </c>
      <c r="C51" t="str">
        <f>IF(ISNA(VLOOKUP(A51,Overview!A$2:E$701,3,FALSE)),"not found",VLOOKUP(A51,Overview!A$2:E$701,3,FALSE))</f>
        <v>not found</v>
      </c>
      <c r="D51" t="str">
        <f>IF(ISNA(VLOOKUP(A51,Overview!A$2:F$701,6,FALSE)),"not found",VLOOKUP(A51,Overview!A$2:F$701,6,FALSE))</f>
        <v>not found</v>
      </c>
    </row>
    <row r="52" spans="1:4" x14ac:dyDescent="0.2">
      <c r="A52" t="s">
        <v>1250</v>
      </c>
      <c r="B52" t="s">
        <v>1390</v>
      </c>
      <c r="C52" t="str">
        <f>IF(ISNA(VLOOKUP(A52,Overview!A$2:E$701,3,FALSE)),"not found",VLOOKUP(A52,Overview!A$2:E$701,3,FALSE))</f>
        <v>Asteraceae</v>
      </c>
      <c r="D52" t="str">
        <f>IF(ISNA(VLOOKUP(A52,Overview!A$2:F$701,6,FALSE)),"not found",VLOOKUP(A52,Overview!A$2:F$701,6,FALSE))</f>
        <v>alkaloids, pyrrolizidine</v>
      </c>
    </row>
    <row r="53" spans="1:4" x14ac:dyDescent="0.2">
      <c r="A53" t="s">
        <v>1386</v>
      </c>
      <c r="B53" t="s">
        <v>1387</v>
      </c>
      <c r="C53" t="str">
        <f>IF(ISNA(VLOOKUP(A53,Overview!A$2:E$701,3,FALSE)),"not found",VLOOKUP(A53,Overview!A$2:E$701,3,FALSE))</f>
        <v>not found</v>
      </c>
      <c r="D53" t="str">
        <f>IF(ISNA(VLOOKUP(A53,Overview!A$2:F$701,6,FALSE)),"not found",VLOOKUP(A53,Overview!A$2:F$701,6,FALSE))</f>
        <v>not found</v>
      </c>
    </row>
    <row r="54" spans="1:4" x14ac:dyDescent="0.2">
      <c r="A54" t="s">
        <v>1359</v>
      </c>
      <c r="B54" t="s">
        <v>1360</v>
      </c>
      <c r="C54" t="str">
        <f>IF(ISNA(VLOOKUP(A54,Overview!A$2:E$701,3,FALSE)),"not found",VLOOKUP(A54,Overview!A$2:E$701,3,FALSE))</f>
        <v>not found</v>
      </c>
      <c r="D54" t="str">
        <f>IF(ISNA(VLOOKUP(A54,Overview!A$2:F$701,6,FALSE)),"not found",VLOOKUP(A54,Overview!A$2:F$701,6,FALSE))</f>
        <v>not found</v>
      </c>
    </row>
    <row r="55" spans="1:4" x14ac:dyDescent="0.2">
      <c r="A55" t="s">
        <v>1359</v>
      </c>
      <c r="B55" t="s">
        <v>1392</v>
      </c>
      <c r="C55" t="str">
        <f>IF(ISNA(VLOOKUP(A55,Overview!A$2:E$701,3,FALSE)),"not found",VLOOKUP(A55,Overview!A$2:E$701,3,FALSE))</f>
        <v>not found</v>
      </c>
      <c r="D55" t="str">
        <f>IF(ISNA(VLOOKUP(A55,Overview!A$2:F$701,6,FALSE)),"not found",VLOOKUP(A55,Overview!A$2:F$701,6,FALSE))</f>
        <v>not found</v>
      </c>
    </row>
    <row r="56" spans="1:4" x14ac:dyDescent="0.2">
      <c r="A56" t="s">
        <v>1419</v>
      </c>
      <c r="B56" t="s">
        <v>1420</v>
      </c>
      <c r="C56" t="str">
        <f>IF(ISNA(VLOOKUP(A56,Overview!A$2:E$701,3,FALSE)),"not found",VLOOKUP(A56,Overview!A$2:E$701,3,FALSE))</f>
        <v>not found</v>
      </c>
      <c r="D56" t="str">
        <f>IF(ISNA(VLOOKUP(A56,Overview!A$2:F$701,6,FALSE)),"not found",VLOOKUP(A56,Overview!A$2:F$701,6,FALSE))</f>
        <v>not found</v>
      </c>
    </row>
    <row r="57" spans="1:4" x14ac:dyDescent="0.2">
      <c r="A57" t="s">
        <v>1365</v>
      </c>
      <c r="B57" t="s">
        <v>1366</v>
      </c>
      <c r="C57" t="str">
        <f>IF(ISNA(VLOOKUP(A57,Overview!A$2:E$701,3,FALSE)),"not found",VLOOKUP(A57,Overview!A$2:E$701,3,FALSE))</f>
        <v>not found</v>
      </c>
      <c r="D57" t="str">
        <f>IF(ISNA(VLOOKUP(A57,Overview!A$2:F$701,6,FALSE)),"not found",VLOOKUP(A57,Overview!A$2:F$701,6,FALSE))</f>
        <v>not found</v>
      </c>
    </row>
    <row r="58" spans="1:4" ht="13.5" thickBot="1" x14ac:dyDescent="0.25"/>
    <row r="59" spans="1:4" ht="13.5" thickBot="1" x14ac:dyDescent="0.25">
      <c r="B59" s="5" t="s">
        <v>1613</v>
      </c>
      <c r="C59" s="6">
        <f>COUNTIF(C2:C57,"not found")/56</f>
        <v>0.5714285714285714</v>
      </c>
    </row>
  </sheetData>
  <autoFilter ref="A1:D57"/>
  <phoneticPr fontId="5" type="noConversion"/>
  <conditionalFormatting sqref="E2">
    <cfRule type="cellIs" dxfId="3" priority="1" stopIfTrue="1" operator="equal">
      <formula>#N/A</formula>
    </cfRule>
  </conditionalFormatting>
  <conditionalFormatting sqref="C2:D57">
    <cfRule type="cellIs" dxfId="2" priority="2" stopIfTrue="1" operator="equal">
      <formula>"not found"</formula>
    </cfRule>
  </conditionalFormatting>
  <pageMargins left="0.75" right="0.75" top="1" bottom="1" header="0.5" footer="0.5"/>
  <pageSetup paperSize="9" orientation="portrait" horizontalDpi="0" verticalDpi="0"/>
  <headerFooter alignWithMargins="0"/>
  <cellWatches>
    <cellWatch r="C2"/>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27"/>
  <sheetViews>
    <sheetView windowProtection="1" topLeftCell="A141" workbookViewId="0">
      <pane ySplit="11" topLeftCell="A152" activePane="bottomLeft" state="frozen"/>
      <selection activeCell="A703" sqref="A703"/>
      <selection pane="bottomLeft" activeCell="A703" sqref="A703"/>
    </sheetView>
  </sheetViews>
  <sheetFormatPr defaultRowHeight="12.75" x14ac:dyDescent="0.2"/>
  <cols>
    <col min="1" max="1" width="17.28515625" customWidth="1"/>
    <col min="2" max="2" width="27.42578125" customWidth="1"/>
    <col min="3" max="3" width="21.7109375" customWidth="1"/>
    <col min="4" max="4" width="22.5703125" customWidth="1"/>
    <col min="5" max="5" width="25.42578125" customWidth="1"/>
  </cols>
  <sheetData>
    <row r="1" spans="1:5" x14ac:dyDescent="0.2">
      <c r="A1" s="1" t="s">
        <v>1356</v>
      </c>
      <c r="B1" s="1" t="s">
        <v>1357</v>
      </c>
      <c r="C1" s="1" t="s">
        <v>1434</v>
      </c>
      <c r="D1" s="1" t="s">
        <v>1363</v>
      </c>
      <c r="E1" s="1" t="s">
        <v>1358</v>
      </c>
    </row>
    <row r="2" spans="1:5" x14ac:dyDescent="0.2">
      <c r="A2" t="s">
        <v>1435</v>
      </c>
      <c r="B2" t="s">
        <v>1436</v>
      </c>
      <c r="C2" t="s">
        <v>1432</v>
      </c>
      <c r="D2" t="str">
        <f>IF(ISNA(VLOOKUP(A2,Overview!A$2:E$701,3,FALSE)),"not found",VLOOKUP(A2,Overview!A$2:E$701,3,FALSE))</f>
        <v>not found</v>
      </c>
      <c r="E2" t="str">
        <f>IF(ISNA(VLOOKUP(A2,Overview!A$2:F$701,6,FALSE)),"not found",VLOOKUP(A2,Overview!A$2:F$701,6,FALSE))</f>
        <v>not found</v>
      </c>
    </row>
    <row r="3" spans="1:5" x14ac:dyDescent="0.2">
      <c r="A3" t="s">
        <v>1437</v>
      </c>
      <c r="B3" t="s">
        <v>1438</v>
      </c>
      <c r="C3" t="s">
        <v>1432</v>
      </c>
      <c r="D3" t="str">
        <f>IF(ISNA(VLOOKUP(A3,Overview!A$2:E$701,3,FALSE)),"not found",VLOOKUP(A3,Overview!A$2:E$701,3,FALSE))</f>
        <v>not found</v>
      </c>
      <c r="E3" t="str">
        <f>IF(ISNA(VLOOKUP(A3,Overview!A$2:F$701,6,FALSE)),"not found",VLOOKUP(A3,Overview!A$2:F$701,6,FALSE))</f>
        <v>not found</v>
      </c>
    </row>
    <row r="4" spans="1:5" x14ac:dyDescent="0.2">
      <c r="A4" t="s">
        <v>1437</v>
      </c>
      <c r="B4" t="s">
        <v>1439</v>
      </c>
      <c r="C4" t="s">
        <v>1432</v>
      </c>
      <c r="D4" t="str">
        <f>IF(ISNA(VLOOKUP(A4,Overview!A$2:E$701,3,FALSE)),"not found",VLOOKUP(A4,Overview!A$2:E$701,3,FALSE))</f>
        <v>not found</v>
      </c>
      <c r="E4" t="str">
        <f>IF(ISNA(VLOOKUP(A4,Overview!A$2:F$701,6,FALSE)),"not found",VLOOKUP(A4,Overview!A$2:F$701,6,FALSE))</f>
        <v>not found</v>
      </c>
    </row>
    <row r="5" spans="1:5" x14ac:dyDescent="0.2">
      <c r="A5" t="s">
        <v>1440</v>
      </c>
      <c r="B5" t="s">
        <v>1441</v>
      </c>
      <c r="C5" t="s">
        <v>1432</v>
      </c>
      <c r="D5" t="str">
        <f>IF(ISNA(VLOOKUP(A5,Overview!A$2:E$701,3,FALSE)),"not found",VLOOKUP(A5,Overview!A$2:E$701,3,FALSE))</f>
        <v>not found</v>
      </c>
      <c r="E5" t="str">
        <f>IF(ISNA(VLOOKUP(A5,Overview!A$2:F$701,6,FALSE)),"not found",VLOOKUP(A5,Overview!A$2:F$701,6,FALSE))</f>
        <v>not found</v>
      </c>
    </row>
    <row r="6" spans="1:5" x14ac:dyDescent="0.2">
      <c r="A6" t="s">
        <v>1442</v>
      </c>
      <c r="B6" t="s">
        <v>1443</v>
      </c>
      <c r="C6" t="s">
        <v>1432</v>
      </c>
      <c r="D6" t="str">
        <f>IF(ISNA(VLOOKUP(A6,Overview!A$2:E$701,3,FALSE)),"not found",VLOOKUP(A6,Overview!A$2:E$701,3,FALSE))</f>
        <v>Amaranthaceae</v>
      </c>
      <c r="E6" t="str">
        <f>IF(ISNA(VLOOKUP(A6,Overview!A$2:F$701,6,FALSE)),"not found",VLOOKUP(A6,Overview!A$2:F$701,6,FALSE))</f>
        <v>nitrate</v>
      </c>
    </row>
    <row r="7" spans="1:5" x14ac:dyDescent="0.2">
      <c r="A7" t="s">
        <v>1444</v>
      </c>
      <c r="B7" t="s">
        <v>1445</v>
      </c>
      <c r="C7" t="s">
        <v>1432</v>
      </c>
      <c r="D7" t="str">
        <f>IF(ISNA(VLOOKUP(A7,Overview!A$2:E$701,3,FALSE)),"not found",VLOOKUP(A7,Overview!A$2:E$701,3,FALSE))</f>
        <v>not found</v>
      </c>
      <c r="E7" t="str">
        <f>IF(ISNA(VLOOKUP(A7,Overview!A$2:F$701,6,FALSE)),"not found",VLOOKUP(A7,Overview!A$2:F$701,6,FALSE))</f>
        <v>not found</v>
      </c>
    </row>
    <row r="8" spans="1:5" x14ac:dyDescent="0.2">
      <c r="A8" t="s">
        <v>1446</v>
      </c>
      <c r="B8" t="s">
        <v>1447</v>
      </c>
      <c r="C8" t="s">
        <v>1432</v>
      </c>
      <c r="D8" t="str">
        <f>IF(ISNA(VLOOKUP(A8,Overview!A$2:E$701,3,FALSE)),"not found",VLOOKUP(A8,Overview!A$2:E$701,3,FALSE))</f>
        <v>not found</v>
      </c>
      <c r="E8" t="str">
        <f>IF(ISNA(VLOOKUP(A8,Overview!A$2:F$701,6,FALSE)),"not found",VLOOKUP(A8,Overview!A$2:F$701,6,FALSE))</f>
        <v>not found</v>
      </c>
    </row>
    <row r="9" spans="1:5" x14ac:dyDescent="0.2">
      <c r="A9" t="s">
        <v>1446</v>
      </c>
      <c r="B9" t="s">
        <v>1448</v>
      </c>
      <c r="C9" t="s">
        <v>1432</v>
      </c>
      <c r="D9" t="str">
        <f>IF(ISNA(VLOOKUP(A9,Overview!A$2:E$701,3,FALSE)),"not found",VLOOKUP(A9,Overview!A$2:E$701,3,FALSE))</f>
        <v>not found</v>
      </c>
      <c r="E9" t="str">
        <f>IF(ISNA(VLOOKUP(A9,Overview!A$2:F$701,6,FALSE)),"not found",VLOOKUP(A9,Overview!A$2:F$701,6,FALSE))</f>
        <v>not found</v>
      </c>
    </row>
    <row r="10" spans="1:5" x14ac:dyDescent="0.2">
      <c r="A10" t="s">
        <v>482</v>
      </c>
      <c r="B10" t="s">
        <v>1449</v>
      </c>
      <c r="C10" t="s">
        <v>1433</v>
      </c>
      <c r="D10" t="str">
        <f>IF(ISNA(VLOOKUP(A10,Overview!A$2:E$701,3,FALSE)),"not found",VLOOKUP(A10,Overview!A$2:E$701,3,FALSE))</f>
        <v>Apocynaceae</v>
      </c>
      <c r="E10" t="str">
        <f>IF(ISNA(VLOOKUP(A10,Overview!A$2:F$701,6,FALSE)),"not found",VLOOKUP(A10,Overview!A$2:F$701,6,FALSE))</f>
        <v>cardenolids</v>
      </c>
    </row>
    <row r="11" spans="1:5" x14ac:dyDescent="0.2">
      <c r="A11" t="s">
        <v>501</v>
      </c>
      <c r="B11" t="s">
        <v>1450</v>
      </c>
      <c r="C11" t="s">
        <v>1432</v>
      </c>
      <c r="D11" t="str">
        <f>IF(ISNA(VLOOKUP(A11,Overview!A$2:E$701,3,FALSE)),"not found",VLOOKUP(A11,Overview!A$2:E$701,3,FALSE))</f>
        <v>Berberidaceae</v>
      </c>
      <c r="E11" t="str">
        <f>IF(ISNA(VLOOKUP(A11,Overview!A$2:F$701,6,FALSE)),"not found",VLOOKUP(A11,Overview!A$2:F$701,6,FALSE))</f>
        <v>alkaloids, isoquinoline</v>
      </c>
    </row>
    <row r="12" spans="1:5" x14ac:dyDescent="0.2">
      <c r="A12" t="s">
        <v>1451</v>
      </c>
      <c r="B12" t="s">
        <v>1452</v>
      </c>
      <c r="C12" t="s">
        <v>1433</v>
      </c>
      <c r="D12" t="str">
        <f>IF(ISNA(VLOOKUP(A12,Overview!A$2:E$701,3,FALSE)),"not found",VLOOKUP(A12,Overview!A$2:E$701,3,FALSE))</f>
        <v>Brassicaceae</v>
      </c>
      <c r="E12" t="str">
        <f>IF(ISNA(VLOOKUP(A12,Overview!A$2:F$701,6,FALSE)),"not found",VLOOKUP(A12,Overview!A$2:F$701,6,FALSE))</f>
        <v>glucosinolates</v>
      </c>
    </row>
    <row r="13" spans="1:5" x14ac:dyDescent="0.2">
      <c r="A13" t="s">
        <v>1453</v>
      </c>
      <c r="B13" t="s">
        <v>1454</v>
      </c>
      <c r="C13" t="s">
        <v>1432</v>
      </c>
      <c r="D13" t="str">
        <f>IF(ISNA(VLOOKUP(A13,Overview!A$2:E$701,3,FALSE)),"not found",VLOOKUP(A13,Overview!A$2:E$701,3,FALSE))</f>
        <v>not found</v>
      </c>
      <c r="E13" t="str">
        <f>IF(ISNA(VLOOKUP(A13,Overview!A$2:F$701,6,FALSE)),"not found",VLOOKUP(A13,Overview!A$2:F$701,6,FALSE))</f>
        <v>not found</v>
      </c>
    </row>
    <row r="14" spans="1:5" x14ac:dyDescent="0.2">
      <c r="A14" t="s">
        <v>1455</v>
      </c>
      <c r="B14" t="s">
        <v>1456</v>
      </c>
      <c r="C14" t="s">
        <v>1432</v>
      </c>
      <c r="D14" t="str">
        <f>IF(ISNA(VLOOKUP(A14,Overview!A$2:E$701,3,FALSE)),"not found",VLOOKUP(A14,Overview!A$2:E$701,3,FALSE))</f>
        <v>not found</v>
      </c>
      <c r="E14" t="str">
        <f>IF(ISNA(VLOOKUP(A14,Overview!A$2:F$701,6,FALSE)),"not found",VLOOKUP(A14,Overview!A$2:F$701,6,FALSE))</f>
        <v>not found</v>
      </c>
    </row>
    <row r="15" spans="1:5" x14ac:dyDescent="0.2">
      <c r="A15" t="s">
        <v>1455</v>
      </c>
      <c r="B15" t="s">
        <v>1457</v>
      </c>
      <c r="C15" t="s">
        <v>1432</v>
      </c>
      <c r="D15" t="str">
        <f>IF(ISNA(VLOOKUP(A15,Overview!A$2:E$701,3,FALSE)),"not found",VLOOKUP(A15,Overview!A$2:E$701,3,FALSE))</f>
        <v>not found</v>
      </c>
      <c r="E15" t="str">
        <f>IF(ISNA(VLOOKUP(A15,Overview!A$2:F$701,6,FALSE)),"not found",VLOOKUP(A15,Overview!A$2:F$701,6,FALSE))</f>
        <v>not found</v>
      </c>
    </row>
    <row r="16" spans="1:5" x14ac:dyDescent="0.2">
      <c r="A16" t="s">
        <v>1455</v>
      </c>
      <c r="B16" t="s">
        <v>1458</v>
      </c>
      <c r="C16" t="s">
        <v>1432</v>
      </c>
      <c r="D16" t="str">
        <f>IF(ISNA(VLOOKUP(A16,Overview!A$2:E$701,3,FALSE)),"not found",VLOOKUP(A16,Overview!A$2:E$701,3,FALSE))</f>
        <v>not found</v>
      </c>
      <c r="E16" t="str">
        <f>IF(ISNA(VLOOKUP(A16,Overview!A$2:F$701,6,FALSE)),"not found",VLOOKUP(A16,Overview!A$2:F$701,6,FALSE))</f>
        <v>not found</v>
      </c>
    </row>
    <row r="17" spans="1:5" x14ac:dyDescent="0.2">
      <c r="A17" t="s">
        <v>1455</v>
      </c>
      <c r="B17" t="s">
        <v>1459</v>
      </c>
      <c r="C17" t="s">
        <v>1432</v>
      </c>
      <c r="D17" t="str">
        <f>IF(ISNA(VLOOKUP(A17,Overview!A$2:E$701,3,FALSE)),"not found",VLOOKUP(A17,Overview!A$2:E$701,3,FALSE))</f>
        <v>not found</v>
      </c>
      <c r="E17" t="str">
        <f>IF(ISNA(VLOOKUP(A17,Overview!A$2:F$701,6,FALSE)),"not found",VLOOKUP(A17,Overview!A$2:F$701,6,FALSE))</f>
        <v>not found</v>
      </c>
    </row>
    <row r="18" spans="1:5" x14ac:dyDescent="0.2">
      <c r="A18" t="s">
        <v>1455</v>
      </c>
      <c r="B18" t="s">
        <v>1460</v>
      </c>
      <c r="C18" t="s">
        <v>1432</v>
      </c>
      <c r="D18" t="str">
        <f>IF(ISNA(VLOOKUP(A18,Overview!A$2:E$701,3,FALSE)),"not found",VLOOKUP(A18,Overview!A$2:E$701,3,FALSE))</f>
        <v>not found</v>
      </c>
      <c r="E18" t="str">
        <f>IF(ISNA(VLOOKUP(A18,Overview!A$2:F$701,6,FALSE)),"not found",VLOOKUP(A18,Overview!A$2:F$701,6,FALSE))</f>
        <v>not found</v>
      </c>
    </row>
    <row r="19" spans="1:5" x14ac:dyDescent="0.2">
      <c r="A19" t="s">
        <v>1379</v>
      </c>
      <c r="B19" t="s">
        <v>1461</v>
      </c>
      <c r="C19" t="s">
        <v>1432</v>
      </c>
      <c r="D19" t="str">
        <f>IF(ISNA(VLOOKUP(A19,Overview!A$2:E$701,3,FALSE)),"not found",VLOOKUP(A19,Overview!A$2:E$701,3,FALSE))</f>
        <v>not found</v>
      </c>
      <c r="E19" t="str">
        <f>IF(ISNA(VLOOKUP(A19,Overview!A$2:F$701,6,FALSE)),"not found",VLOOKUP(A19,Overview!A$2:F$701,6,FALSE))</f>
        <v>not found</v>
      </c>
    </row>
    <row r="20" spans="1:5" x14ac:dyDescent="0.2">
      <c r="A20" t="s">
        <v>1462</v>
      </c>
      <c r="B20" t="s">
        <v>1463</v>
      </c>
      <c r="C20" t="s">
        <v>1432</v>
      </c>
      <c r="D20" t="str">
        <f>IF(ISNA(VLOOKUP(A20,Overview!A$2:E$701,3,FALSE)),"not found",VLOOKUP(A20,Overview!A$2:E$701,3,FALSE))</f>
        <v>not found</v>
      </c>
      <c r="E20" t="str">
        <f>IF(ISNA(VLOOKUP(A20,Overview!A$2:F$701,6,FALSE)),"not found",VLOOKUP(A20,Overview!A$2:F$701,6,FALSE))</f>
        <v>not found</v>
      </c>
    </row>
    <row r="21" spans="1:5" x14ac:dyDescent="0.2">
      <c r="A21" t="s">
        <v>1462</v>
      </c>
      <c r="B21" t="s">
        <v>1464</v>
      </c>
      <c r="C21" t="s">
        <v>1433</v>
      </c>
      <c r="D21" t="str">
        <f>IF(ISNA(VLOOKUP(A21,Overview!A$2:E$701,3,FALSE)),"not found",VLOOKUP(A21,Overview!A$2:E$701,3,FALSE))</f>
        <v>not found</v>
      </c>
      <c r="E21" t="str">
        <f>IF(ISNA(VLOOKUP(A21,Overview!A$2:F$701,6,FALSE)),"not found",VLOOKUP(A21,Overview!A$2:F$701,6,FALSE))</f>
        <v>not found</v>
      </c>
    </row>
    <row r="22" spans="1:5" x14ac:dyDescent="0.2">
      <c r="A22" t="s">
        <v>1462</v>
      </c>
      <c r="B22" t="s">
        <v>1465</v>
      </c>
      <c r="C22" t="s">
        <v>1433</v>
      </c>
      <c r="D22" t="str">
        <f>IF(ISNA(VLOOKUP(A22,Overview!A$2:E$701,3,FALSE)),"not found",VLOOKUP(A22,Overview!A$2:E$701,3,FALSE))</f>
        <v>not found</v>
      </c>
      <c r="E22" t="str">
        <f>IF(ISNA(VLOOKUP(A22,Overview!A$2:F$701,6,FALSE)),"not found",VLOOKUP(A22,Overview!A$2:F$701,6,FALSE))</f>
        <v>not found</v>
      </c>
    </row>
    <row r="23" spans="1:5" x14ac:dyDescent="0.2">
      <c r="A23" t="s">
        <v>1466</v>
      </c>
      <c r="B23" t="s">
        <v>1467</v>
      </c>
      <c r="C23" t="s">
        <v>1432</v>
      </c>
      <c r="D23" t="str">
        <f>IF(ISNA(VLOOKUP(A23,Overview!A$2:E$701,3,FALSE)),"not found",VLOOKUP(A23,Overview!A$2:E$701,3,FALSE))</f>
        <v>not found</v>
      </c>
      <c r="E23" t="str">
        <f>IF(ISNA(VLOOKUP(A23,Overview!A$2:F$701,6,FALSE)),"not found",VLOOKUP(A23,Overview!A$2:F$701,6,FALSE))</f>
        <v>not found</v>
      </c>
    </row>
    <row r="24" spans="1:5" x14ac:dyDescent="0.2">
      <c r="A24" t="s">
        <v>1395</v>
      </c>
      <c r="B24" t="s">
        <v>1468</v>
      </c>
      <c r="C24" t="s">
        <v>1433</v>
      </c>
      <c r="D24" t="str">
        <f>IF(ISNA(VLOOKUP(A24,Overview!A$2:E$701,3,FALSE)),"not found",VLOOKUP(A24,Overview!A$2:E$701,3,FALSE))</f>
        <v>not found</v>
      </c>
      <c r="E24" t="str">
        <f>IF(ISNA(VLOOKUP(A24,Overview!A$2:F$701,6,FALSE)),"not found",VLOOKUP(A24,Overview!A$2:F$701,6,FALSE))</f>
        <v>not found</v>
      </c>
    </row>
    <row r="25" spans="1:5" x14ac:dyDescent="0.2">
      <c r="A25" t="s">
        <v>1469</v>
      </c>
      <c r="B25" t="s">
        <v>1470</v>
      </c>
      <c r="C25" t="s">
        <v>1432</v>
      </c>
      <c r="D25" t="str">
        <f>IF(ISNA(VLOOKUP(A25,Overview!A$2:E$701,3,FALSE)),"not found",VLOOKUP(A25,Overview!A$2:E$701,3,FALSE))</f>
        <v>not found</v>
      </c>
      <c r="E25" t="str">
        <f>IF(ISNA(VLOOKUP(A25,Overview!A$2:F$701,6,FALSE)),"not found",VLOOKUP(A25,Overview!A$2:F$701,6,FALSE))</f>
        <v>not found</v>
      </c>
    </row>
    <row r="26" spans="1:5" x14ac:dyDescent="0.2">
      <c r="A26" t="s">
        <v>577</v>
      </c>
      <c r="B26" t="s">
        <v>1471</v>
      </c>
      <c r="C26" t="s">
        <v>1432</v>
      </c>
      <c r="D26" t="str">
        <f>IF(ISNA(VLOOKUP(A26,Overview!A$2:E$701,3,FALSE)),"not found",VLOOKUP(A26,Overview!A$2:E$701,3,FALSE))</f>
        <v>Chenopodioideae</v>
      </c>
      <c r="E26" t="str">
        <f>IF(ISNA(VLOOKUP(A26,Overview!A$2:F$701,6,FALSE)),"not found",VLOOKUP(A26,Overview!A$2:F$701,6,FALSE))</f>
        <v>monoterpenoids</v>
      </c>
    </row>
    <row r="27" spans="1:5" x14ac:dyDescent="0.2">
      <c r="A27" t="s">
        <v>577</v>
      </c>
      <c r="B27" t="s">
        <v>1472</v>
      </c>
      <c r="C27" t="s">
        <v>1432</v>
      </c>
      <c r="D27" t="str">
        <f>IF(ISNA(VLOOKUP(A27,Overview!A$2:E$701,3,FALSE)),"not found",VLOOKUP(A27,Overview!A$2:E$701,3,FALSE))</f>
        <v>Chenopodioideae</v>
      </c>
      <c r="E27" t="str">
        <f>IF(ISNA(VLOOKUP(A27,Overview!A$2:F$701,6,FALSE)),"not found",VLOOKUP(A27,Overview!A$2:F$701,6,FALSE))</f>
        <v>monoterpenoids</v>
      </c>
    </row>
    <row r="28" spans="1:5" x14ac:dyDescent="0.2">
      <c r="A28" t="s">
        <v>577</v>
      </c>
      <c r="B28" t="s">
        <v>1473</v>
      </c>
      <c r="C28" t="s">
        <v>1432</v>
      </c>
      <c r="D28" t="str">
        <f>IF(ISNA(VLOOKUP(A28,Overview!A$2:E$701,3,FALSE)),"not found",VLOOKUP(A28,Overview!A$2:E$701,3,FALSE))</f>
        <v>Chenopodioideae</v>
      </c>
      <c r="E28" t="str">
        <f>IF(ISNA(VLOOKUP(A28,Overview!A$2:F$701,6,FALSE)),"not found",VLOOKUP(A28,Overview!A$2:F$701,6,FALSE))</f>
        <v>monoterpenoids</v>
      </c>
    </row>
    <row r="29" spans="1:5" x14ac:dyDescent="0.2">
      <c r="A29" t="s">
        <v>1474</v>
      </c>
      <c r="B29" t="s">
        <v>1475</v>
      </c>
      <c r="C29" t="s">
        <v>1432</v>
      </c>
      <c r="D29" t="str">
        <f>IF(ISNA(VLOOKUP(A29,Overview!A$2:E$701,3,FALSE)),"not found",VLOOKUP(A29,Overview!A$2:E$701,3,FALSE))</f>
        <v>not found</v>
      </c>
      <c r="E29" t="str">
        <f>IF(ISNA(VLOOKUP(A29,Overview!A$2:F$701,6,FALSE)),"not found",VLOOKUP(A29,Overview!A$2:F$701,6,FALSE))</f>
        <v>not found</v>
      </c>
    </row>
    <row r="30" spans="1:5" x14ac:dyDescent="0.2">
      <c r="A30" t="s">
        <v>1476</v>
      </c>
      <c r="B30" t="s">
        <v>1477</v>
      </c>
      <c r="C30" t="s">
        <v>1432</v>
      </c>
      <c r="D30" t="str">
        <f>IF(ISNA(VLOOKUP(A30,Overview!A$2:E$701,3,FALSE)),"not found",VLOOKUP(A30,Overview!A$2:E$701,3,FALSE))</f>
        <v>not found</v>
      </c>
      <c r="E30" t="str">
        <f>IF(ISNA(VLOOKUP(A30,Overview!A$2:F$701,6,FALSE)),"not found",VLOOKUP(A30,Overview!A$2:F$701,6,FALSE))</f>
        <v>not found</v>
      </c>
    </row>
    <row r="31" spans="1:5" x14ac:dyDescent="0.2">
      <c r="A31" t="s">
        <v>1476</v>
      </c>
      <c r="B31" t="s">
        <v>1478</v>
      </c>
      <c r="C31" t="s">
        <v>1432</v>
      </c>
      <c r="D31" t="str">
        <f>IF(ISNA(VLOOKUP(A31,Overview!A$2:E$701,3,FALSE)),"not found",VLOOKUP(A31,Overview!A$2:E$701,3,FALSE))</f>
        <v>not found</v>
      </c>
      <c r="E31" t="str">
        <f>IF(ISNA(VLOOKUP(A31,Overview!A$2:F$701,6,FALSE)),"not found",VLOOKUP(A31,Overview!A$2:F$701,6,FALSE))</f>
        <v>not found</v>
      </c>
    </row>
    <row r="32" spans="1:5" x14ac:dyDescent="0.2">
      <c r="A32" t="s">
        <v>1476</v>
      </c>
      <c r="B32" t="s">
        <v>1479</v>
      </c>
      <c r="C32" t="s">
        <v>1433</v>
      </c>
      <c r="D32" t="str">
        <f>IF(ISNA(VLOOKUP(A32,Overview!A$2:E$701,3,FALSE)),"not found",VLOOKUP(A32,Overview!A$2:E$701,3,FALSE))</f>
        <v>not found</v>
      </c>
      <c r="E32" t="str">
        <f>IF(ISNA(VLOOKUP(A32,Overview!A$2:F$701,6,FALSE)),"not found",VLOOKUP(A32,Overview!A$2:F$701,6,FALSE))</f>
        <v>not found</v>
      </c>
    </row>
    <row r="33" spans="1:5" x14ac:dyDescent="0.2">
      <c r="A33" t="s">
        <v>650</v>
      </c>
      <c r="B33" t="s">
        <v>1480</v>
      </c>
      <c r="C33" t="s">
        <v>1432</v>
      </c>
      <c r="D33" t="str">
        <f>IF(ISNA(VLOOKUP(A33,Overview!A$2:E$701,3,FALSE)),"not found",VLOOKUP(A33,Overview!A$2:E$701,3,FALSE))</f>
        <v>Rosaceae</v>
      </c>
      <c r="E33" t="str">
        <f>IF(ISNA(VLOOKUP(A33,Overview!A$2:F$701,6,FALSE)),"not found",VLOOKUP(A33,Overview!A$2:F$701,6,FALSE))</f>
        <v>glycosides, cyanogenic</v>
      </c>
    </row>
    <row r="34" spans="1:5" x14ac:dyDescent="0.2">
      <c r="A34" t="s">
        <v>650</v>
      </c>
      <c r="B34" t="s">
        <v>1481</v>
      </c>
      <c r="C34" t="s">
        <v>1432</v>
      </c>
      <c r="D34" t="str">
        <f>IF(ISNA(VLOOKUP(A34,Overview!A$2:E$701,3,FALSE)),"not found",VLOOKUP(A34,Overview!A$2:E$701,3,FALSE))</f>
        <v>Rosaceae</v>
      </c>
      <c r="E34" t="str">
        <f>IF(ISNA(VLOOKUP(A34,Overview!A$2:F$701,6,FALSE)),"not found",VLOOKUP(A34,Overview!A$2:F$701,6,FALSE))</f>
        <v>glycosides, cyanogenic</v>
      </c>
    </row>
    <row r="35" spans="1:5" x14ac:dyDescent="0.2">
      <c r="A35" t="s">
        <v>650</v>
      </c>
      <c r="B35" t="s">
        <v>1482</v>
      </c>
      <c r="C35" t="s">
        <v>1432</v>
      </c>
      <c r="D35" t="str">
        <f>IF(ISNA(VLOOKUP(A35,Overview!A$2:E$701,3,FALSE)),"not found",VLOOKUP(A35,Overview!A$2:E$701,3,FALSE))</f>
        <v>Rosaceae</v>
      </c>
      <c r="E35" t="str">
        <f>IF(ISNA(VLOOKUP(A35,Overview!A$2:F$701,6,FALSE)),"not found",VLOOKUP(A35,Overview!A$2:F$701,6,FALSE))</f>
        <v>glycosides, cyanogenic</v>
      </c>
    </row>
    <row r="36" spans="1:5" x14ac:dyDescent="0.2">
      <c r="A36" t="s">
        <v>1483</v>
      </c>
      <c r="B36" t="s">
        <v>1484</v>
      </c>
      <c r="C36" t="s">
        <v>1432</v>
      </c>
      <c r="D36" t="str">
        <f>IF(ISNA(VLOOKUP(A36,Overview!A$2:E$701,3,FALSE)),"not found",VLOOKUP(A36,Overview!A$2:E$701,3,FALSE))</f>
        <v>not found</v>
      </c>
      <c r="E36" t="str">
        <f>IF(ISNA(VLOOKUP(A36,Overview!A$2:F$701,6,FALSE)),"not found",VLOOKUP(A36,Overview!A$2:F$701,6,FALSE))</f>
        <v>not found</v>
      </c>
    </row>
    <row r="37" spans="1:5" x14ac:dyDescent="0.2">
      <c r="A37" t="s">
        <v>1485</v>
      </c>
      <c r="B37" t="s">
        <v>1486</v>
      </c>
      <c r="C37" t="s">
        <v>1432</v>
      </c>
      <c r="D37" t="str">
        <f>IF(ISNA(VLOOKUP(A37,Overview!A$2:E$701,3,FALSE)),"not found",VLOOKUP(A37,Overview!A$2:E$701,3,FALSE))</f>
        <v>Iridaceae</v>
      </c>
      <c r="E37" t="str">
        <f>IF(ISNA(VLOOKUP(A37,Overview!A$2:F$701,6,FALSE)),"not found",VLOOKUP(A37,Overview!A$2:F$701,6,FALSE))</f>
        <v>monoterpenoids</v>
      </c>
    </row>
    <row r="38" spans="1:5" x14ac:dyDescent="0.2">
      <c r="A38" t="s">
        <v>1487</v>
      </c>
      <c r="B38" t="s">
        <v>1488</v>
      </c>
      <c r="C38" t="s">
        <v>1432</v>
      </c>
      <c r="D38" t="str">
        <f>IF(ISNA(VLOOKUP(A38,Overview!A$2:E$701,3,FALSE)),"not found",VLOOKUP(A38,Overview!A$2:E$701,3,FALSE))</f>
        <v>not found</v>
      </c>
      <c r="E38" t="str">
        <f>IF(ISNA(VLOOKUP(A38,Overview!A$2:F$701,6,FALSE)),"not found",VLOOKUP(A38,Overview!A$2:F$701,6,FALSE))</f>
        <v>not found</v>
      </c>
    </row>
    <row r="39" spans="1:5" x14ac:dyDescent="0.2">
      <c r="A39" t="s">
        <v>1489</v>
      </c>
      <c r="B39" t="s">
        <v>1490</v>
      </c>
      <c r="C39" t="s">
        <v>1432</v>
      </c>
      <c r="D39" t="str">
        <f>IF(ISNA(VLOOKUP(A39,Overview!A$2:E$701,3,FALSE)),"not found",VLOOKUP(A39,Overview!A$2:E$701,3,FALSE))</f>
        <v>not found</v>
      </c>
      <c r="E39" t="str">
        <f>IF(ISNA(VLOOKUP(A39,Overview!A$2:F$701,6,FALSE)),"not found",VLOOKUP(A39,Overview!A$2:F$701,6,FALSE))</f>
        <v>not found</v>
      </c>
    </row>
    <row r="40" spans="1:5" x14ac:dyDescent="0.2">
      <c r="A40" t="s">
        <v>1491</v>
      </c>
      <c r="B40" t="s">
        <v>1492</v>
      </c>
      <c r="C40" t="s">
        <v>1433</v>
      </c>
      <c r="D40" t="str">
        <f>IF(ISNA(VLOOKUP(A40,Overview!A$2:E$701,3,FALSE)),"not found",VLOOKUP(A40,Overview!A$2:E$701,3,FALSE))</f>
        <v>not found</v>
      </c>
      <c r="E40" t="str">
        <f>IF(ISNA(VLOOKUP(A40,Overview!A$2:F$701,6,FALSE)),"not found",VLOOKUP(A40,Overview!A$2:F$701,6,FALSE))</f>
        <v>not found</v>
      </c>
    </row>
    <row r="41" spans="1:5" x14ac:dyDescent="0.2">
      <c r="A41" t="s">
        <v>682</v>
      </c>
      <c r="B41" t="s">
        <v>1493</v>
      </c>
      <c r="C41" t="s">
        <v>1432</v>
      </c>
      <c r="D41" t="str">
        <f>IF(ISNA(VLOOKUP(A41,Overview!A$2:E$701,3,FALSE)),"not found",VLOOKUP(A41,Overview!A$2:E$701,3,FALSE))</f>
        <v>Thymelaeaceae</v>
      </c>
      <c r="E41" t="str">
        <f>IF(ISNA(VLOOKUP(A41,Overview!A$2:F$701,6,FALSE)),"not found",VLOOKUP(A41,Overview!A$2:F$701,6,FALSE))</f>
        <v>diterpenes</v>
      </c>
    </row>
    <row r="42" spans="1:5" x14ac:dyDescent="0.2">
      <c r="A42" t="s">
        <v>1494</v>
      </c>
      <c r="B42" t="s">
        <v>1495</v>
      </c>
      <c r="C42" t="s">
        <v>1432</v>
      </c>
      <c r="D42" t="str">
        <f>IF(ISNA(VLOOKUP(A42,Overview!A$2:E$701,3,FALSE)),"not found",VLOOKUP(A42,Overview!A$2:E$701,3,FALSE))</f>
        <v>not found</v>
      </c>
      <c r="E42" t="str">
        <f>IF(ISNA(VLOOKUP(A42,Overview!A$2:F$701,6,FALSE)),"not found",VLOOKUP(A42,Overview!A$2:F$701,6,FALSE))</f>
        <v>not found</v>
      </c>
    </row>
    <row r="43" spans="1:5" x14ac:dyDescent="0.2">
      <c r="A43" t="s">
        <v>749</v>
      </c>
      <c r="B43" t="s">
        <v>1496</v>
      </c>
      <c r="C43" t="s">
        <v>1432</v>
      </c>
      <c r="D43" t="str">
        <f>IF(ISNA(VLOOKUP(A43,Overview!A$2:E$701,3,FALSE)),"not found",VLOOKUP(A43,Overview!A$2:E$701,3,FALSE))</f>
        <v>Euphorbiaceae</v>
      </c>
      <c r="E43" t="str">
        <f>IF(ISNA(VLOOKUP(A43,Overview!A$2:F$701,6,FALSE)),"not found",VLOOKUP(A43,Overview!A$2:F$701,6,FALSE))</f>
        <v>diterpenes</v>
      </c>
    </row>
    <row r="44" spans="1:5" x14ac:dyDescent="0.2">
      <c r="A44" t="s">
        <v>749</v>
      </c>
      <c r="B44" t="s">
        <v>1497</v>
      </c>
      <c r="C44" t="s">
        <v>1432</v>
      </c>
      <c r="D44" t="str">
        <f>IF(ISNA(VLOOKUP(A44,Overview!A$2:E$701,3,FALSE)),"not found",VLOOKUP(A44,Overview!A$2:E$701,3,FALSE))</f>
        <v>Euphorbiaceae</v>
      </c>
      <c r="E44" t="str">
        <f>IF(ISNA(VLOOKUP(A44,Overview!A$2:F$701,6,FALSE)),"not found",VLOOKUP(A44,Overview!A$2:F$701,6,FALSE))</f>
        <v>diterpenes</v>
      </c>
    </row>
    <row r="45" spans="1:5" x14ac:dyDescent="0.2">
      <c r="A45" t="s">
        <v>1498</v>
      </c>
      <c r="B45" t="s">
        <v>1499</v>
      </c>
      <c r="C45" t="s">
        <v>1433</v>
      </c>
      <c r="D45" t="str">
        <f>IF(ISNA(VLOOKUP(A45,Overview!A$2:E$701,3,FALSE)),"not found",VLOOKUP(A45,Overview!A$2:E$701,3,FALSE))</f>
        <v>not found</v>
      </c>
      <c r="E45" t="str">
        <f>IF(ISNA(VLOOKUP(A45,Overview!A$2:F$701,6,FALSE)),"not found",VLOOKUP(A45,Overview!A$2:F$701,6,FALSE))</f>
        <v>not found</v>
      </c>
    </row>
    <row r="46" spans="1:5" x14ac:dyDescent="0.2">
      <c r="A46" t="s">
        <v>1498</v>
      </c>
      <c r="B46" t="s">
        <v>1500</v>
      </c>
      <c r="C46" t="s">
        <v>1433</v>
      </c>
      <c r="D46" t="str">
        <f>IF(ISNA(VLOOKUP(A46,Overview!A$2:E$701,3,FALSE)),"not found",VLOOKUP(A46,Overview!A$2:E$701,3,FALSE))</f>
        <v>not found</v>
      </c>
      <c r="E46" t="str">
        <f>IF(ISNA(VLOOKUP(A46,Overview!A$2:F$701,6,FALSE)),"not found",VLOOKUP(A46,Overview!A$2:F$701,6,FALSE))</f>
        <v>not found</v>
      </c>
    </row>
    <row r="47" spans="1:5" x14ac:dyDescent="0.2">
      <c r="A47" t="s">
        <v>1498</v>
      </c>
      <c r="B47" t="s">
        <v>1501</v>
      </c>
      <c r="C47" t="s">
        <v>1433</v>
      </c>
      <c r="D47" t="str">
        <f>IF(ISNA(VLOOKUP(A47,Overview!A$2:E$701,3,FALSE)),"not found",VLOOKUP(A47,Overview!A$2:E$701,3,FALSE))</f>
        <v>not found</v>
      </c>
      <c r="E47" t="str">
        <f>IF(ISNA(VLOOKUP(A47,Overview!A$2:F$701,6,FALSE)),"not found",VLOOKUP(A47,Overview!A$2:F$701,6,FALSE))</f>
        <v>not found</v>
      </c>
    </row>
    <row r="48" spans="1:5" x14ac:dyDescent="0.2">
      <c r="A48" t="s">
        <v>769</v>
      </c>
      <c r="B48" t="s">
        <v>1368</v>
      </c>
      <c r="C48" t="s">
        <v>1432</v>
      </c>
      <c r="D48" t="str">
        <f>IF(ISNA(VLOOKUP(A48,Overview!A$2:E$701,3,FALSE)),"not found",VLOOKUP(A48,Overview!A$2:E$701,3,FALSE))</f>
        <v>Fabaceae</v>
      </c>
      <c r="E48">
        <f>IF(ISNA(VLOOKUP(A48,Overview!A$2:F$701,6,FALSE)),"not found",VLOOKUP(A48,Overview!A$2:F$701,6,FALSE))</f>
        <v>0</v>
      </c>
    </row>
    <row r="49" spans="1:5" x14ac:dyDescent="0.2">
      <c r="A49" t="s">
        <v>776</v>
      </c>
      <c r="B49" t="s">
        <v>1502</v>
      </c>
      <c r="C49" t="s">
        <v>1432</v>
      </c>
      <c r="D49" t="str">
        <f>IF(ISNA(VLOOKUP(A49,Overview!A$2:E$701,3,FALSE)),"not found",VLOOKUP(A49,Overview!A$2:E$701,3,FALSE))</f>
        <v>Rubiaceae</v>
      </c>
      <c r="E49" t="str">
        <f>IF(ISNA(VLOOKUP(A49,Overview!A$2:F$701,6,FALSE)),"not found",VLOOKUP(A49,Overview!A$2:F$701,6,FALSE))</f>
        <v>coumarins</v>
      </c>
    </row>
    <row r="50" spans="1:5" x14ac:dyDescent="0.2">
      <c r="A50" t="s">
        <v>1503</v>
      </c>
      <c r="B50" t="s">
        <v>1504</v>
      </c>
      <c r="C50" t="s">
        <v>1432</v>
      </c>
      <c r="D50" t="str">
        <f>IF(ISNA(VLOOKUP(A50,Overview!A$2:E$701,3,FALSE)),"not found",VLOOKUP(A50,Overview!A$2:E$701,3,FALSE))</f>
        <v>not found</v>
      </c>
      <c r="E50" t="str">
        <f>IF(ISNA(VLOOKUP(A50,Overview!A$2:F$701,6,FALSE)),"not found",VLOOKUP(A50,Overview!A$2:F$701,6,FALSE))</f>
        <v>not found</v>
      </c>
    </row>
    <row r="51" spans="1:5" x14ac:dyDescent="0.2">
      <c r="A51" t="s">
        <v>1505</v>
      </c>
      <c r="B51" t="s">
        <v>1506</v>
      </c>
      <c r="C51" t="s">
        <v>1432</v>
      </c>
      <c r="D51" t="str">
        <f>IF(ISNA(VLOOKUP(A51,Overview!A$2:E$701,3,FALSE)),"not found",VLOOKUP(A51,Overview!A$2:E$701,3,FALSE))</f>
        <v>not found</v>
      </c>
      <c r="E51" t="str">
        <f>IF(ISNA(VLOOKUP(A51,Overview!A$2:F$701,6,FALSE)),"not found",VLOOKUP(A51,Overview!A$2:F$701,6,FALSE))</f>
        <v>not found</v>
      </c>
    </row>
    <row r="52" spans="1:5" x14ac:dyDescent="0.2">
      <c r="A52" t="s">
        <v>1507</v>
      </c>
      <c r="B52" t="s">
        <v>1508</v>
      </c>
      <c r="C52" t="s">
        <v>1432</v>
      </c>
      <c r="D52" t="str">
        <f>IF(ISNA(VLOOKUP(A52,Overview!A$2:E$701,3,FALSE)),"not found",VLOOKUP(A52,Overview!A$2:E$701,3,FALSE))</f>
        <v>Asteraceae</v>
      </c>
      <c r="E52" t="str">
        <f>IF(ISNA(VLOOKUP(A52,Overview!A$2:F$701,6,FALSE)),"not found",VLOOKUP(A52,Overview!A$2:F$701,6,FALSE))</f>
        <v>lactones, sesquiterpene</v>
      </c>
    </row>
    <row r="53" spans="1:5" x14ac:dyDescent="0.2">
      <c r="A53" t="s">
        <v>1509</v>
      </c>
      <c r="B53" t="s">
        <v>1510</v>
      </c>
      <c r="C53" t="s">
        <v>1432</v>
      </c>
      <c r="D53" t="str">
        <f>IF(ISNA(VLOOKUP(A53,Overview!A$2:E$701,3,FALSE)),"not found",VLOOKUP(A53,Overview!A$2:E$701,3,FALSE))</f>
        <v>not found</v>
      </c>
      <c r="E53" t="str">
        <f>IF(ISNA(VLOOKUP(A53,Overview!A$2:F$701,6,FALSE)),"not found",VLOOKUP(A53,Overview!A$2:F$701,6,FALSE))</f>
        <v>not found</v>
      </c>
    </row>
    <row r="54" spans="1:5" x14ac:dyDescent="0.2">
      <c r="A54" t="s">
        <v>1382</v>
      </c>
      <c r="B54" t="s">
        <v>1511</v>
      </c>
      <c r="C54" t="s">
        <v>1433</v>
      </c>
      <c r="D54" t="str">
        <f>IF(ISNA(VLOOKUP(A54,Overview!A$2:E$701,3,FALSE)),"not found",VLOOKUP(A54,Overview!A$2:E$701,3,FALSE))</f>
        <v>not found</v>
      </c>
      <c r="E54" t="str">
        <f>IF(ISNA(VLOOKUP(A54,Overview!A$2:F$701,6,FALSE)),"not found",VLOOKUP(A54,Overview!A$2:F$701,6,FALSE))</f>
        <v>not found</v>
      </c>
    </row>
    <row r="55" spans="1:5" x14ac:dyDescent="0.2">
      <c r="A55" t="s">
        <v>1512</v>
      </c>
      <c r="B55" t="s">
        <v>1513</v>
      </c>
      <c r="C55" t="s">
        <v>1433</v>
      </c>
      <c r="D55" t="str">
        <f>IF(ISNA(VLOOKUP(A55,Overview!A$2:E$701,3,FALSE)),"not found",VLOOKUP(A55,Overview!A$2:E$701,3,FALSE))</f>
        <v>not found</v>
      </c>
      <c r="E55" t="str">
        <f>IF(ISNA(VLOOKUP(A55,Overview!A$2:F$701,6,FALSE)),"not found",VLOOKUP(A55,Overview!A$2:F$701,6,FALSE))</f>
        <v>not found</v>
      </c>
    </row>
    <row r="56" spans="1:5" x14ac:dyDescent="0.2">
      <c r="A56" t="s">
        <v>1514</v>
      </c>
      <c r="B56" t="s">
        <v>1515</v>
      </c>
      <c r="C56" t="s">
        <v>1432</v>
      </c>
      <c r="D56" t="str">
        <f>IF(ISNA(VLOOKUP(A56,Overview!A$2:E$701,3,FALSE)),"not found",VLOOKUP(A56,Overview!A$2:E$701,3,FALSE))</f>
        <v>not found</v>
      </c>
      <c r="E56" t="str">
        <f>IF(ISNA(VLOOKUP(A56,Overview!A$2:F$701,6,FALSE)),"not found",VLOOKUP(A56,Overview!A$2:F$701,6,FALSE))</f>
        <v>not found</v>
      </c>
    </row>
    <row r="57" spans="1:5" x14ac:dyDescent="0.2">
      <c r="A57" t="s">
        <v>1516</v>
      </c>
      <c r="B57" t="s">
        <v>1517</v>
      </c>
      <c r="C57" t="s">
        <v>1432</v>
      </c>
      <c r="D57" t="str">
        <f>IF(ISNA(VLOOKUP(A57,Overview!A$2:E$701,3,FALSE)),"not found",VLOOKUP(A57,Overview!A$2:E$701,3,FALSE))</f>
        <v>not found</v>
      </c>
      <c r="E57" t="str">
        <f>IF(ISNA(VLOOKUP(A57,Overview!A$2:F$701,6,FALSE)),"not found",VLOOKUP(A57,Overview!A$2:F$701,6,FALSE))</f>
        <v>not found</v>
      </c>
    </row>
    <row r="58" spans="1:5" x14ac:dyDescent="0.2">
      <c r="A58" t="s">
        <v>1518</v>
      </c>
      <c r="B58" t="s">
        <v>1519</v>
      </c>
      <c r="C58" t="s">
        <v>1432</v>
      </c>
      <c r="D58" t="str">
        <f>IF(ISNA(VLOOKUP(A58,Overview!A$2:E$701,3,FALSE)),"not found",VLOOKUP(A58,Overview!A$2:E$701,3,FALSE))</f>
        <v>not found</v>
      </c>
      <c r="E58" t="str">
        <f>IF(ISNA(VLOOKUP(A58,Overview!A$2:F$701,6,FALSE)),"not found",VLOOKUP(A58,Overview!A$2:F$701,6,FALSE))</f>
        <v>not found</v>
      </c>
    </row>
    <row r="59" spans="1:5" x14ac:dyDescent="0.2">
      <c r="A59" t="s">
        <v>1520</v>
      </c>
      <c r="B59" t="s">
        <v>1521</v>
      </c>
      <c r="C59" t="s">
        <v>1433</v>
      </c>
      <c r="D59" t="str">
        <f>IF(ISNA(VLOOKUP(A59,Overview!A$2:E$701,3,FALSE)),"not found",VLOOKUP(A59,Overview!A$2:E$701,3,FALSE))</f>
        <v>not found</v>
      </c>
      <c r="E59" t="str">
        <f>IF(ISNA(VLOOKUP(A59,Overview!A$2:F$701,6,FALSE)),"not found",VLOOKUP(A59,Overview!A$2:F$701,6,FALSE))</f>
        <v>not found</v>
      </c>
    </row>
    <row r="60" spans="1:5" x14ac:dyDescent="0.2">
      <c r="A60" t="s">
        <v>1522</v>
      </c>
      <c r="B60" t="s">
        <v>1523</v>
      </c>
      <c r="C60" t="s">
        <v>1433</v>
      </c>
      <c r="D60" t="str">
        <f>IF(ISNA(VLOOKUP(A60,Overview!A$2:E$701,3,FALSE)),"not found",VLOOKUP(A60,Overview!A$2:E$701,3,FALSE))</f>
        <v>not found</v>
      </c>
      <c r="E60" t="str">
        <f>IF(ISNA(VLOOKUP(A60,Overview!A$2:F$701,6,FALSE)),"not found",VLOOKUP(A60,Overview!A$2:F$701,6,FALSE))</f>
        <v>not found</v>
      </c>
    </row>
    <row r="61" spans="1:5" x14ac:dyDescent="0.2">
      <c r="A61" t="s">
        <v>1524</v>
      </c>
      <c r="B61" t="s">
        <v>1525</v>
      </c>
      <c r="C61" t="s">
        <v>1432</v>
      </c>
      <c r="D61" t="str">
        <f>IF(ISNA(VLOOKUP(A61,Overview!A$2:E$701,3,FALSE)),"not found",VLOOKUP(A61,Overview!A$2:E$701,3,FALSE))</f>
        <v>not found</v>
      </c>
      <c r="E61" t="str">
        <f>IF(ISNA(VLOOKUP(A61,Overview!A$2:F$701,6,FALSE)),"not found",VLOOKUP(A61,Overview!A$2:F$701,6,FALSE))</f>
        <v>not found</v>
      </c>
    </row>
    <row r="62" spans="1:5" x14ac:dyDescent="0.2">
      <c r="A62" t="s">
        <v>1526</v>
      </c>
      <c r="B62" t="s">
        <v>1527</v>
      </c>
      <c r="C62" t="s">
        <v>1432</v>
      </c>
      <c r="D62" t="str">
        <f>IF(ISNA(VLOOKUP(A62,Overview!A$2:E$701,3,FALSE)),"not found",VLOOKUP(A62,Overview!A$2:E$701,3,FALSE))</f>
        <v>not found</v>
      </c>
      <c r="E62" t="str">
        <f>IF(ISNA(VLOOKUP(A62,Overview!A$2:F$701,6,FALSE)),"not found",VLOOKUP(A62,Overview!A$2:F$701,6,FALSE))</f>
        <v>not found</v>
      </c>
    </row>
    <row r="63" spans="1:5" x14ac:dyDescent="0.2">
      <c r="A63" t="s">
        <v>949</v>
      </c>
      <c r="B63" t="s">
        <v>1528</v>
      </c>
      <c r="C63" t="s">
        <v>1432</v>
      </c>
      <c r="D63" t="str">
        <f>IF(ISNA(VLOOKUP(A63,Overview!A$2:E$701,3,FALSE)),"not found",VLOOKUP(A63,Overview!A$2:E$701,3,FALSE))</f>
        <v>Papaveraceae</v>
      </c>
      <c r="E63" t="str">
        <f>IF(ISNA(VLOOKUP(A63,Overview!A$2:F$701,6,FALSE)),"not found",VLOOKUP(A63,Overview!A$2:F$701,6,FALSE))</f>
        <v>alkaloids, isoquinoline</v>
      </c>
    </row>
    <row r="64" spans="1:5" x14ac:dyDescent="0.2">
      <c r="A64" t="s">
        <v>1529</v>
      </c>
      <c r="B64" t="s">
        <v>1368</v>
      </c>
      <c r="C64" t="s">
        <v>1433</v>
      </c>
      <c r="D64" t="str">
        <f>IF(ISNA(VLOOKUP(A64,Overview!A$2:E$701,3,FALSE)),"not found",VLOOKUP(A64,Overview!A$2:E$701,3,FALSE))</f>
        <v>not found</v>
      </c>
      <c r="E64" t="str">
        <f>IF(ISNA(VLOOKUP(A64,Overview!A$2:F$701,6,FALSE)),"not found",VLOOKUP(A64,Overview!A$2:F$701,6,FALSE))</f>
        <v>not found</v>
      </c>
    </row>
    <row r="65" spans="1:5" x14ac:dyDescent="0.2">
      <c r="A65" t="s">
        <v>1530</v>
      </c>
      <c r="B65" t="s">
        <v>1531</v>
      </c>
      <c r="C65" t="s">
        <v>1432</v>
      </c>
      <c r="D65" t="str">
        <f>IF(ISNA(VLOOKUP(A65,Overview!A$2:E$701,3,FALSE)),"not found",VLOOKUP(A65,Overview!A$2:E$701,3,FALSE))</f>
        <v>not found</v>
      </c>
      <c r="E65" t="str">
        <f>IF(ISNA(VLOOKUP(A65,Overview!A$2:F$701,6,FALSE)),"not found",VLOOKUP(A65,Overview!A$2:F$701,6,FALSE))</f>
        <v>not found</v>
      </c>
    </row>
    <row r="66" spans="1:5" x14ac:dyDescent="0.2">
      <c r="A66" t="s">
        <v>1005</v>
      </c>
      <c r="B66" t="s">
        <v>1532</v>
      </c>
      <c r="C66" t="s">
        <v>1432</v>
      </c>
      <c r="D66" t="str">
        <f>IF(ISNA(VLOOKUP(A66,Overview!A$2:E$701,3,FALSE)),"not found",VLOOKUP(A66,Overview!A$2:E$701,3,FALSE))</f>
        <v>Lamiaceae</v>
      </c>
      <c r="E66" t="str">
        <f>IF(ISNA(VLOOKUP(A66,Overview!A$2:F$701,6,FALSE)),"not found",VLOOKUP(A66,Overview!A$2:F$701,6,FALSE))</f>
        <v>essential oils</v>
      </c>
    </row>
    <row r="67" spans="1:5" x14ac:dyDescent="0.2">
      <c r="A67" t="s">
        <v>1005</v>
      </c>
      <c r="B67" t="s">
        <v>1533</v>
      </c>
      <c r="C67" t="s">
        <v>1432</v>
      </c>
      <c r="D67" t="str">
        <f>IF(ISNA(VLOOKUP(A67,Overview!A$2:E$701,3,FALSE)),"not found",VLOOKUP(A67,Overview!A$2:E$701,3,FALSE))</f>
        <v>Lamiaceae</v>
      </c>
      <c r="E67" t="str">
        <f>IF(ISNA(VLOOKUP(A67,Overview!A$2:F$701,6,FALSE)),"not found",VLOOKUP(A67,Overview!A$2:F$701,6,FALSE))</f>
        <v>essential oils</v>
      </c>
    </row>
    <row r="68" spans="1:5" x14ac:dyDescent="0.2">
      <c r="A68" t="s">
        <v>1534</v>
      </c>
      <c r="B68" t="s">
        <v>1535</v>
      </c>
      <c r="C68" t="s">
        <v>1432</v>
      </c>
      <c r="D68" t="str">
        <f>IF(ISNA(VLOOKUP(A68,Overview!A$2:E$701,3,FALSE)),"not found",VLOOKUP(A68,Overview!A$2:E$701,3,FALSE))</f>
        <v>not found</v>
      </c>
      <c r="E68" t="str">
        <f>IF(ISNA(VLOOKUP(A68,Overview!A$2:F$701,6,FALSE)),"not found",VLOOKUP(A68,Overview!A$2:F$701,6,FALSE))</f>
        <v>not found</v>
      </c>
    </row>
    <row r="69" spans="1:5" x14ac:dyDescent="0.2">
      <c r="A69" t="s">
        <v>1026</v>
      </c>
      <c r="B69" t="s">
        <v>1536</v>
      </c>
      <c r="C69" t="s">
        <v>1433</v>
      </c>
      <c r="D69" t="str">
        <f>IF(ISNA(VLOOKUP(A69,Overview!A$2:E$701,3,FALSE)),"not found",VLOOKUP(A69,Overview!A$2:E$701,3,FALSE))</f>
        <v>Umbelliferae</v>
      </c>
      <c r="E69" t="str">
        <f>IF(ISNA(VLOOKUP(A69,Overview!A$2:F$701,6,FALSE)),"not found",VLOOKUP(A69,Overview!A$2:F$701,6,FALSE))</f>
        <v>polyacetylenes</v>
      </c>
    </row>
    <row r="70" spans="1:5" x14ac:dyDescent="0.2">
      <c r="A70" t="s">
        <v>1033</v>
      </c>
      <c r="B70" t="s">
        <v>1537</v>
      </c>
      <c r="C70" t="s">
        <v>1433</v>
      </c>
      <c r="D70" t="str">
        <f>IF(ISNA(VLOOKUP(A70,Overview!A$2:E$701,3,FALSE)),"not found",VLOOKUP(A70,Overview!A$2:E$701,3,FALSE))</f>
        <v>Oxalidaceae</v>
      </c>
      <c r="E70" t="str">
        <f>IF(ISNA(VLOOKUP(A70,Overview!A$2:F$701,6,FALSE)),"not found",VLOOKUP(A70,Overview!A$2:F$701,6,FALSE))</f>
        <v>oxalates</v>
      </c>
    </row>
    <row r="71" spans="1:5" x14ac:dyDescent="0.2">
      <c r="A71" t="s">
        <v>1538</v>
      </c>
      <c r="B71" t="s">
        <v>1539</v>
      </c>
      <c r="C71" t="s">
        <v>1433</v>
      </c>
      <c r="D71" t="str">
        <f>IF(ISNA(VLOOKUP(A71,Overview!A$2:E$701,3,FALSE)),"not found",VLOOKUP(A71,Overview!A$2:E$701,3,FALSE))</f>
        <v>not found</v>
      </c>
      <c r="E71" t="str">
        <f>IF(ISNA(VLOOKUP(A71,Overview!A$2:F$701,6,FALSE)),"not found",VLOOKUP(A71,Overview!A$2:F$701,6,FALSE))</f>
        <v>not found</v>
      </c>
    </row>
    <row r="72" spans="1:5" x14ac:dyDescent="0.2">
      <c r="A72" t="s">
        <v>1538</v>
      </c>
      <c r="B72" t="s">
        <v>1540</v>
      </c>
      <c r="C72" t="s">
        <v>1433</v>
      </c>
      <c r="D72" t="str">
        <f>IF(ISNA(VLOOKUP(A72,Overview!A$2:E$701,3,FALSE)),"not found",VLOOKUP(A72,Overview!A$2:E$701,3,FALSE))</f>
        <v>not found</v>
      </c>
      <c r="E72" t="str">
        <f>IF(ISNA(VLOOKUP(A72,Overview!A$2:F$701,6,FALSE)),"not found",VLOOKUP(A72,Overview!A$2:F$701,6,FALSE))</f>
        <v>not found</v>
      </c>
    </row>
    <row r="73" spans="1:5" x14ac:dyDescent="0.2">
      <c r="A73" t="s">
        <v>1034</v>
      </c>
      <c r="B73" t="s">
        <v>1541</v>
      </c>
      <c r="C73" t="s">
        <v>1432</v>
      </c>
      <c r="D73" t="str">
        <f>IF(ISNA(VLOOKUP(A73,Overview!A$2:E$701,3,FALSE)),"not found",VLOOKUP(A73,Overview!A$2:E$701,3,FALSE))</f>
        <v>Papaveraceae</v>
      </c>
      <c r="E73" t="str">
        <f>IF(ISNA(VLOOKUP(A73,Overview!A$2:F$701,6,FALSE)),"not found",VLOOKUP(A73,Overview!A$2:F$701,6,FALSE))</f>
        <v>alkaloids, isoquinoline</v>
      </c>
    </row>
    <row r="74" spans="1:5" x14ac:dyDescent="0.2">
      <c r="A74" t="s">
        <v>1034</v>
      </c>
      <c r="B74" t="s">
        <v>1542</v>
      </c>
      <c r="C74" t="s">
        <v>1432</v>
      </c>
      <c r="D74" t="str">
        <f>IF(ISNA(VLOOKUP(A74,Overview!A$2:E$701,3,FALSE)),"not found",VLOOKUP(A74,Overview!A$2:E$701,3,FALSE))</f>
        <v>Papaveraceae</v>
      </c>
      <c r="E74" t="str">
        <f>IF(ISNA(VLOOKUP(A74,Overview!A$2:F$701,6,FALSE)),"not found",VLOOKUP(A74,Overview!A$2:F$701,6,FALSE))</f>
        <v>alkaloids, isoquinoline</v>
      </c>
    </row>
    <row r="75" spans="1:5" x14ac:dyDescent="0.2">
      <c r="A75" t="s">
        <v>1543</v>
      </c>
      <c r="B75" t="s">
        <v>1544</v>
      </c>
      <c r="C75" t="s">
        <v>1433</v>
      </c>
      <c r="D75" t="str">
        <f>IF(ISNA(VLOOKUP(A75,Overview!A$2:E$701,3,FALSE)),"not found",VLOOKUP(A75,Overview!A$2:E$701,3,FALSE))</f>
        <v>Umbelliferae</v>
      </c>
      <c r="E75" t="str">
        <f>IF(ISNA(VLOOKUP(A75,Overview!A$2:F$701,6,FALSE)),"not found",VLOOKUP(A75,Overview!A$2:F$701,6,FALSE))</f>
        <v>furanocoumarins</v>
      </c>
    </row>
    <row r="76" spans="1:5" x14ac:dyDescent="0.2">
      <c r="A76" t="s">
        <v>1545</v>
      </c>
      <c r="B76" t="s">
        <v>1546</v>
      </c>
      <c r="C76" t="s">
        <v>1432</v>
      </c>
      <c r="D76" t="str">
        <f>IF(ISNA(VLOOKUP(A76,Overview!A$2:E$701,3,FALSE)),"not found",VLOOKUP(A76,Overview!A$2:E$701,3,FALSE))</f>
        <v>not found</v>
      </c>
      <c r="E76" t="str">
        <f>IF(ISNA(VLOOKUP(A76,Overview!A$2:F$701,6,FALSE)),"not found",VLOOKUP(A76,Overview!A$2:F$701,6,FALSE))</f>
        <v>not found</v>
      </c>
    </row>
    <row r="77" spans="1:5" x14ac:dyDescent="0.2">
      <c r="A77" t="s">
        <v>1547</v>
      </c>
      <c r="B77" t="s">
        <v>1548</v>
      </c>
      <c r="C77" t="s">
        <v>1432</v>
      </c>
      <c r="D77" t="str">
        <f>IF(ISNA(VLOOKUP(A77,Overview!A$2:E$701,3,FALSE)),"not found",VLOOKUP(A77,Overview!A$2:E$701,3,FALSE))</f>
        <v>not found</v>
      </c>
      <c r="E77" t="str">
        <f>IF(ISNA(VLOOKUP(A77,Overview!A$2:F$701,6,FALSE)),"not found",VLOOKUP(A77,Overview!A$2:F$701,6,FALSE))</f>
        <v>not found</v>
      </c>
    </row>
    <row r="78" spans="1:5" x14ac:dyDescent="0.2">
      <c r="A78" t="s">
        <v>1549</v>
      </c>
      <c r="B78" t="s">
        <v>1550</v>
      </c>
      <c r="C78" t="s">
        <v>1432</v>
      </c>
      <c r="D78" t="str">
        <f>IF(ISNA(VLOOKUP(A78,Overview!A$2:E$701,3,FALSE)),"not found",VLOOKUP(A78,Overview!A$2:E$701,3,FALSE))</f>
        <v>not found</v>
      </c>
      <c r="E78" t="str">
        <f>IF(ISNA(VLOOKUP(A78,Overview!A$2:F$701,6,FALSE)),"not found",VLOOKUP(A78,Overview!A$2:F$701,6,FALSE))</f>
        <v>not found</v>
      </c>
    </row>
    <row r="79" spans="1:5" x14ac:dyDescent="0.2">
      <c r="A79" t="s">
        <v>1551</v>
      </c>
      <c r="B79" t="s">
        <v>1552</v>
      </c>
      <c r="C79" t="s">
        <v>1433</v>
      </c>
      <c r="D79" t="str">
        <f>IF(ISNA(VLOOKUP(A79,Overview!A$2:E$701,3,FALSE)),"not found",VLOOKUP(A79,Overview!A$2:E$701,3,FALSE))</f>
        <v>not found</v>
      </c>
      <c r="E79" t="str">
        <f>IF(ISNA(VLOOKUP(A79,Overview!A$2:F$701,6,FALSE)),"not found",VLOOKUP(A79,Overview!A$2:F$701,6,FALSE))</f>
        <v>not found</v>
      </c>
    </row>
    <row r="80" spans="1:5" x14ac:dyDescent="0.2">
      <c r="A80" t="s">
        <v>1551</v>
      </c>
      <c r="B80" t="s">
        <v>1553</v>
      </c>
      <c r="C80" t="s">
        <v>1432</v>
      </c>
      <c r="D80" t="str">
        <f>IF(ISNA(VLOOKUP(A80,Overview!A$2:E$701,3,FALSE)),"not found",VLOOKUP(A80,Overview!A$2:E$701,3,FALSE))</f>
        <v>not found</v>
      </c>
      <c r="E80" t="str">
        <f>IF(ISNA(VLOOKUP(A80,Overview!A$2:F$701,6,FALSE)),"not found",VLOOKUP(A80,Overview!A$2:F$701,6,FALSE))</f>
        <v>not found</v>
      </c>
    </row>
    <row r="81" spans="1:5" x14ac:dyDescent="0.2">
      <c r="A81" t="s">
        <v>1103</v>
      </c>
      <c r="B81" t="s">
        <v>1554</v>
      </c>
      <c r="C81" t="s">
        <v>1432</v>
      </c>
      <c r="D81" t="str">
        <f>IF(ISNA(VLOOKUP(A81,Overview!A$2:E$701,3,FALSE)),"not found",VLOOKUP(A81,Overview!A$2:E$701,3,FALSE))</f>
        <v>Rosaceae</v>
      </c>
      <c r="E81" t="str">
        <f>IF(ISNA(VLOOKUP(A81,Overview!A$2:F$701,6,FALSE)),"not found",VLOOKUP(A81,Overview!A$2:F$701,6,FALSE))</f>
        <v>glycosides, cyanogenic</v>
      </c>
    </row>
    <row r="82" spans="1:5" x14ac:dyDescent="0.2">
      <c r="A82" t="s">
        <v>1555</v>
      </c>
      <c r="B82" t="s">
        <v>1556</v>
      </c>
      <c r="C82" t="s">
        <v>1432</v>
      </c>
      <c r="D82" t="str">
        <f>IF(ISNA(VLOOKUP(A82,Overview!A$2:E$701,3,FALSE)),"not found",VLOOKUP(A82,Overview!A$2:E$701,3,FALSE))</f>
        <v>not found</v>
      </c>
      <c r="E82" t="str">
        <f>IF(ISNA(VLOOKUP(A82,Overview!A$2:F$701,6,FALSE)),"not found",VLOOKUP(A82,Overview!A$2:F$701,6,FALSE))</f>
        <v>not found</v>
      </c>
    </row>
    <row r="83" spans="1:5" x14ac:dyDescent="0.2">
      <c r="A83" t="s">
        <v>1557</v>
      </c>
      <c r="B83" t="s">
        <v>1558</v>
      </c>
      <c r="C83" t="s">
        <v>1432</v>
      </c>
      <c r="D83" t="str">
        <f>IF(ISNA(VLOOKUP(A83,Overview!A$2:E$701,3,FALSE)),"not found",VLOOKUP(A83,Overview!A$2:E$701,3,FALSE))</f>
        <v>not found</v>
      </c>
      <c r="E83" t="str">
        <f>IF(ISNA(VLOOKUP(A83,Overview!A$2:F$701,6,FALSE)),"not found",VLOOKUP(A83,Overview!A$2:F$701,6,FALSE))</f>
        <v>not found</v>
      </c>
    </row>
    <row r="84" spans="1:5" x14ac:dyDescent="0.2">
      <c r="A84" t="s">
        <v>1557</v>
      </c>
      <c r="B84" t="s">
        <v>1559</v>
      </c>
      <c r="C84" t="s">
        <v>1432</v>
      </c>
      <c r="D84" t="str">
        <f>IF(ISNA(VLOOKUP(A84,Overview!A$2:E$701,3,FALSE)),"not found",VLOOKUP(A84,Overview!A$2:E$701,3,FALSE))</f>
        <v>not found</v>
      </c>
      <c r="E84" t="str">
        <f>IF(ISNA(VLOOKUP(A84,Overview!A$2:F$701,6,FALSE)),"not found",VLOOKUP(A84,Overview!A$2:F$701,6,FALSE))</f>
        <v>not found</v>
      </c>
    </row>
    <row r="85" spans="1:5" x14ac:dyDescent="0.2">
      <c r="A85" t="s">
        <v>1557</v>
      </c>
      <c r="B85" t="s">
        <v>1560</v>
      </c>
      <c r="C85" t="s">
        <v>1432</v>
      </c>
      <c r="D85" t="str">
        <f>IF(ISNA(VLOOKUP(A85,Overview!A$2:E$701,3,FALSE)),"not found",VLOOKUP(A85,Overview!A$2:E$701,3,FALSE))</f>
        <v>not found</v>
      </c>
      <c r="E85" t="str">
        <f>IF(ISNA(VLOOKUP(A85,Overview!A$2:F$701,6,FALSE)),"not found",VLOOKUP(A85,Overview!A$2:F$701,6,FALSE))</f>
        <v>not found</v>
      </c>
    </row>
    <row r="86" spans="1:5" x14ac:dyDescent="0.2">
      <c r="A86" t="s">
        <v>1561</v>
      </c>
      <c r="B86" t="s">
        <v>1562</v>
      </c>
      <c r="C86" t="s">
        <v>1433</v>
      </c>
      <c r="D86" t="str">
        <f>IF(ISNA(VLOOKUP(A86,Overview!A$2:E$701,3,FALSE)),"not found",VLOOKUP(A86,Overview!A$2:E$701,3,FALSE))</f>
        <v>not found</v>
      </c>
      <c r="E86" t="str">
        <f>IF(ISNA(VLOOKUP(A86,Overview!A$2:F$701,6,FALSE)),"not found",VLOOKUP(A86,Overview!A$2:F$701,6,FALSE))</f>
        <v>not found</v>
      </c>
    </row>
    <row r="87" spans="1:5" x14ac:dyDescent="0.2">
      <c r="A87" t="s">
        <v>1561</v>
      </c>
      <c r="B87" t="s">
        <v>1563</v>
      </c>
      <c r="C87" t="s">
        <v>1433</v>
      </c>
      <c r="D87" t="str">
        <f>IF(ISNA(VLOOKUP(A87,Overview!A$2:E$701,3,FALSE)),"not found",VLOOKUP(A87,Overview!A$2:E$701,3,FALSE))</f>
        <v>not found</v>
      </c>
      <c r="E87" t="str">
        <f>IF(ISNA(VLOOKUP(A87,Overview!A$2:F$701,6,FALSE)),"not found",VLOOKUP(A87,Overview!A$2:F$701,6,FALSE))</f>
        <v>not found</v>
      </c>
    </row>
    <row r="88" spans="1:5" x14ac:dyDescent="0.2">
      <c r="A88" t="s">
        <v>1561</v>
      </c>
      <c r="B88" t="s">
        <v>1564</v>
      </c>
      <c r="C88" t="s">
        <v>1433</v>
      </c>
      <c r="D88" t="str">
        <f>IF(ISNA(VLOOKUP(A88,Overview!A$2:E$701,3,FALSE)),"not found",VLOOKUP(A88,Overview!A$2:E$701,3,FALSE))</f>
        <v>not found</v>
      </c>
      <c r="E88" t="str">
        <f>IF(ISNA(VLOOKUP(A88,Overview!A$2:F$701,6,FALSE)),"not found",VLOOKUP(A88,Overview!A$2:F$701,6,FALSE))</f>
        <v>not found</v>
      </c>
    </row>
    <row r="89" spans="1:5" x14ac:dyDescent="0.2">
      <c r="A89" t="s">
        <v>1561</v>
      </c>
      <c r="B89" t="s">
        <v>1565</v>
      </c>
      <c r="C89" t="s">
        <v>1433</v>
      </c>
      <c r="D89" t="str">
        <f>IF(ISNA(VLOOKUP(A89,Overview!A$2:E$701,3,FALSE)),"not found",VLOOKUP(A89,Overview!A$2:E$701,3,FALSE))</f>
        <v>not found</v>
      </c>
      <c r="E89" t="str">
        <f>IF(ISNA(VLOOKUP(A89,Overview!A$2:F$701,6,FALSE)),"not found",VLOOKUP(A89,Overview!A$2:F$701,6,FALSE))</f>
        <v>not found</v>
      </c>
    </row>
    <row r="90" spans="1:5" x14ac:dyDescent="0.2">
      <c r="A90" t="s">
        <v>1561</v>
      </c>
      <c r="B90" t="s">
        <v>1566</v>
      </c>
      <c r="C90" t="s">
        <v>1433</v>
      </c>
      <c r="D90" t="str">
        <f>IF(ISNA(VLOOKUP(A90,Overview!A$2:E$701,3,FALSE)),"not found",VLOOKUP(A90,Overview!A$2:E$701,3,FALSE))</f>
        <v>not found</v>
      </c>
      <c r="E90" t="str">
        <f>IF(ISNA(VLOOKUP(A90,Overview!A$2:F$701,6,FALSE)),"not found",VLOOKUP(A90,Overview!A$2:F$701,6,FALSE))</f>
        <v>not found</v>
      </c>
    </row>
    <row r="91" spans="1:5" x14ac:dyDescent="0.2">
      <c r="A91" t="s">
        <v>1561</v>
      </c>
      <c r="B91" t="s">
        <v>1567</v>
      </c>
      <c r="C91" t="s">
        <v>1433</v>
      </c>
      <c r="D91" t="str">
        <f>IF(ISNA(VLOOKUP(A91,Overview!A$2:E$701,3,FALSE)),"not found",VLOOKUP(A91,Overview!A$2:E$701,3,FALSE))</f>
        <v>not found</v>
      </c>
      <c r="E91" t="str">
        <f>IF(ISNA(VLOOKUP(A91,Overview!A$2:F$701,6,FALSE)),"not found",VLOOKUP(A91,Overview!A$2:F$701,6,FALSE))</f>
        <v>not found</v>
      </c>
    </row>
    <row r="92" spans="1:5" x14ac:dyDescent="0.2">
      <c r="A92" t="s">
        <v>1561</v>
      </c>
      <c r="B92" t="s">
        <v>1568</v>
      </c>
      <c r="C92" t="s">
        <v>1433</v>
      </c>
      <c r="D92" t="str">
        <f>IF(ISNA(VLOOKUP(A92,Overview!A$2:E$701,3,FALSE)),"not found",VLOOKUP(A92,Overview!A$2:E$701,3,FALSE))</f>
        <v>not found</v>
      </c>
      <c r="E92" t="str">
        <f>IF(ISNA(VLOOKUP(A92,Overview!A$2:F$701,6,FALSE)),"not found",VLOOKUP(A92,Overview!A$2:F$701,6,FALSE))</f>
        <v>not found</v>
      </c>
    </row>
    <row r="93" spans="1:5" x14ac:dyDescent="0.2">
      <c r="A93" t="s">
        <v>1561</v>
      </c>
      <c r="B93" t="s">
        <v>1499</v>
      </c>
      <c r="C93" t="s">
        <v>1433</v>
      </c>
      <c r="D93" t="str">
        <f>IF(ISNA(VLOOKUP(A93,Overview!A$2:E$701,3,FALSE)),"not found",VLOOKUP(A93,Overview!A$2:E$701,3,FALSE))</f>
        <v>not found</v>
      </c>
      <c r="E93" t="str">
        <f>IF(ISNA(VLOOKUP(A93,Overview!A$2:F$701,6,FALSE)),"not found",VLOOKUP(A93,Overview!A$2:F$701,6,FALSE))</f>
        <v>not found</v>
      </c>
    </row>
    <row r="94" spans="1:5" x14ac:dyDescent="0.2">
      <c r="A94" t="s">
        <v>1561</v>
      </c>
      <c r="B94" t="s">
        <v>1569</v>
      </c>
      <c r="C94" t="s">
        <v>1433</v>
      </c>
      <c r="D94" t="str">
        <f>IF(ISNA(VLOOKUP(A94,Overview!A$2:E$701,3,FALSE)),"not found",VLOOKUP(A94,Overview!A$2:E$701,3,FALSE))</f>
        <v>not found</v>
      </c>
      <c r="E94" t="str">
        <f>IF(ISNA(VLOOKUP(A94,Overview!A$2:F$701,6,FALSE)),"not found",VLOOKUP(A94,Overview!A$2:F$701,6,FALSE))</f>
        <v>not found</v>
      </c>
    </row>
    <row r="95" spans="1:5" x14ac:dyDescent="0.2">
      <c r="A95" t="s">
        <v>1561</v>
      </c>
      <c r="B95" t="s">
        <v>1570</v>
      </c>
      <c r="C95" t="s">
        <v>1433</v>
      </c>
      <c r="D95" t="str">
        <f>IF(ISNA(VLOOKUP(A95,Overview!A$2:E$701,3,FALSE)),"not found",VLOOKUP(A95,Overview!A$2:E$701,3,FALSE))</f>
        <v>not found</v>
      </c>
      <c r="E95" t="str">
        <f>IF(ISNA(VLOOKUP(A95,Overview!A$2:F$701,6,FALSE)),"not found",VLOOKUP(A95,Overview!A$2:F$701,6,FALSE))</f>
        <v>not found</v>
      </c>
    </row>
    <row r="96" spans="1:5" x14ac:dyDescent="0.2">
      <c r="A96" t="s">
        <v>1561</v>
      </c>
      <c r="B96" t="s">
        <v>1571</v>
      </c>
      <c r="C96" t="s">
        <v>1433</v>
      </c>
      <c r="D96" t="str">
        <f>IF(ISNA(VLOOKUP(A96,Overview!A$2:E$701,3,FALSE)),"not found",VLOOKUP(A96,Overview!A$2:E$701,3,FALSE))</f>
        <v>not found</v>
      </c>
      <c r="E96" t="str">
        <f>IF(ISNA(VLOOKUP(A96,Overview!A$2:F$701,6,FALSE)),"not found",VLOOKUP(A96,Overview!A$2:F$701,6,FALSE))</f>
        <v>not found</v>
      </c>
    </row>
    <row r="97" spans="1:5" x14ac:dyDescent="0.2">
      <c r="A97" t="s">
        <v>1561</v>
      </c>
      <c r="B97" t="s">
        <v>1572</v>
      </c>
      <c r="C97" t="s">
        <v>1433</v>
      </c>
      <c r="D97" t="str">
        <f>IF(ISNA(VLOOKUP(A97,Overview!A$2:E$701,3,FALSE)),"not found",VLOOKUP(A97,Overview!A$2:E$701,3,FALSE))</f>
        <v>not found</v>
      </c>
      <c r="E97" t="str">
        <f>IF(ISNA(VLOOKUP(A97,Overview!A$2:F$701,6,FALSE)),"not found",VLOOKUP(A97,Overview!A$2:F$701,6,FALSE))</f>
        <v>not found</v>
      </c>
    </row>
    <row r="98" spans="1:5" x14ac:dyDescent="0.2">
      <c r="A98" t="s">
        <v>1561</v>
      </c>
      <c r="B98" t="s">
        <v>1573</v>
      </c>
      <c r="C98" t="s">
        <v>1433</v>
      </c>
      <c r="D98" t="str">
        <f>IF(ISNA(VLOOKUP(A98,Overview!A$2:E$701,3,FALSE)),"not found",VLOOKUP(A98,Overview!A$2:E$701,3,FALSE))</f>
        <v>not found</v>
      </c>
      <c r="E98" t="str">
        <f>IF(ISNA(VLOOKUP(A98,Overview!A$2:F$701,6,FALSE)),"not found",VLOOKUP(A98,Overview!A$2:F$701,6,FALSE))</f>
        <v>not found</v>
      </c>
    </row>
    <row r="99" spans="1:5" x14ac:dyDescent="0.2">
      <c r="A99" t="s">
        <v>1561</v>
      </c>
      <c r="B99" t="s">
        <v>1573</v>
      </c>
      <c r="C99" t="s">
        <v>1433</v>
      </c>
      <c r="D99" t="str">
        <f>IF(ISNA(VLOOKUP(A99,Overview!A$2:E$701,3,FALSE)),"not found",VLOOKUP(A99,Overview!A$2:E$701,3,FALSE))</f>
        <v>not found</v>
      </c>
      <c r="E99" t="str">
        <f>IF(ISNA(VLOOKUP(A99,Overview!A$2:F$701,6,FALSE)),"not found",VLOOKUP(A99,Overview!A$2:F$701,6,FALSE))</f>
        <v>not found</v>
      </c>
    </row>
    <row r="100" spans="1:5" x14ac:dyDescent="0.2">
      <c r="A100" t="s">
        <v>1561</v>
      </c>
      <c r="B100" t="s">
        <v>1546</v>
      </c>
      <c r="C100" t="s">
        <v>1433</v>
      </c>
      <c r="D100" t="str">
        <f>IF(ISNA(VLOOKUP(A100,Overview!A$2:E$701,3,FALSE)),"not found",VLOOKUP(A100,Overview!A$2:E$701,3,FALSE))</f>
        <v>not found</v>
      </c>
      <c r="E100" t="str">
        <f>IF(ISNA(VLOOKUP(A100,Overview!A$2:F$701,6,FALSE)),"not found",VLOOKUP(A100,Overview!A$2:F$701,6,FALSE))</f>
        <v>not found</v>
      </c>
    </row>
    <row r="101" spans="1:5" x14ac:dyDescent="0.2">
      <c r="A101" t="s">
        <v>1561</v>
      </c>
      <c r="B101" t="s">
        <v>1574</v>
      </c>
      <c r="C101" t="s">
        <v>1433</v>
      </c>
      <c r="D101" t="str">
        <f>IF(ISNA(VLOOKUP(A101,Overview!A$2:E$701,3,FALSE)),"not found",VLOOKUP(A101,Overview!A$2:E$701,3,FALSE))</f>
        <v>not found</v>
      </c>
      <c r="E101" t="str">
        <f>IF(ISNA(VLOOKUP(A101,Overview!A$2:F$701,6,FALSE)),"not found",VLOOKUP(A101,Overview!A$2:F$701,6,FALSE))</f>
        <v>not found</v>
      </c>
    </row>
    <row r="102" spans="1:5" x14ac:dyDescent="0.2">
      <c r="A102" t="s">
        <v>1575</v>
      </c>
      <c r="B102" t="s">
        <v>1576</v>
      </c>
      <c r="C102" t="s">
        <v>1432</v>
      </c>
      <c r="D102" t="str">
        <f>IF(ISNA(VLOOKUP(A102,Overview!A$2:E$701,3,FALSE)),"not found",VLOOKUP(A102,Overview!A$2:E$701,3,FALSE))</f>
        <v>not found</v>
      </c>
      <c r="E102" t="str">
        <f>IF(ISNA(VLOOKUP(A102,Overview!A$2:F$701,6,FALSE)),"not found",VLOOKUP(A102,Overview!A$2:F$701,6,FALSE))</f>
        <v>not found</v>
      </c>
    </row>
    <row r="103" spans="1:5" x14ac:dyDescent="0.2">
      <c r="A103" t="s">
        <v>1577</v>
      </c>
      <c r="B103" t="s">
        <v>1578</v>
      </c>
      <c r="C103" t="s">
        <v>1432</v>
      </c>
      <c r="D103" t="str">
        <f>IF(ISNA(VLOOKUP(A103,Overview!A$2:E$701,3,FALSE)),"not found",VLOOKUP(A103,Overview!A$2:E$701,3,FALSE))</f>
        <v>not found</v>
      </c>
      <c r="E103" t="str">
        <f>IF(ISNA(VLOOKUP(A103,Overview!A$2:F$701,6,FALSE)),"not found",VLOOKUP(A103,Overview!A$2:F$701,6,FALSE))</f>
        <v>not found</v>
      </c>
    </row>
    <row r="104" spans="1:5" x14ac:dyDescent="0.2">
      <c r="A104" t="s">
        <v>1579</v>
      </c>
      <c r="B104" t="s">
        <v>1580</v>
      </c>
      <c r="C104" t="s">
        <v>1432</v>
      </c>
      <c r="D104" t="str">
        <f>IF(ISNA(VLOOKUP(A104,Overview!A$2:E$701,3,FALSE)),"not found",VLOOKUP(A104,Overview!A$2:E$701,3,FALSE))</f>
        <v>not found</v>
      </c>
      <c r="E104" t="str">
        <f>IF(ISNA(VLOOKUP(A104,Overview!A$2:F$701,6,FALSE)),"not found",VLOOKUP(A104,Overview!A$2:F$701,6,FALSE))</f>
        <v>not found</v>
      </c>
    </row>
    <row r="105" spans="1:5" x14ac:dyDescent="0.2">
      <c r="A105" t="s">
        <v>1581</v>
      </c>
      <c r="B105" t="s">
        <v>1500</v>
      </c>
      <c r="C105" t="s">
        <v>1432</v>
      </c>
      <c r="D105" t="str">
        <f>IF(ISNA(VLOOKUP(A105,Overview!A$2:E$701,3,FALSE)),"not found",VLOOKUP(A105,Overview!A$2:E$701,3,FALSE))</f>
        <v>Lamiaceae</v>
      </c>
      <c r="E105" t="str">
        <f>IF(ISNA(VLOOKUP(A105,Overview!A$2:F$701,6,FALSE)),"not found",VLOOKUP(A105,Overview!A$2:F$701,6,FALSE))</f>
        <v>essential oils</v>
      </c>
    </row>
    <row r="106" spans="1:5" x14ac:dyDescent="0.2">
      <c r="A106" t="s">
        <v>1166</v>
      </c>
      <c r="B106" t="s">
        <v>1582</v>
      </c>
      <c r="C106" t="s">
        <v>1432</v>
      </c>
      <c r="D106" t="str">
        <f>IF(ISNA(VLOOKUP(A106,Overview!A$2:E$701,3,FALSE)),"not found",VLOOKUP(A106,Overview!A$2:E$701,3,FALSE))</f>
        <v>Caryophyllaceae</v>
      </c>
      <c r="E106" t="str">
        <f>IF(ISNA(VLOOKUP(A106,Overview!A$2:F$701,6,FALSE)),"not found",VLOOKUP(A106,Overview!A$2:F$701,6,FALSE))</f>
        <v>saponins, triterpene</v>
      </c>
    </row>
    <row r="107" spans="1:5" x14ac:dyDescent="0.2">
      <c r="A107" t="s">
        <v>1583</v>
      </c>
      <c r="B107" t="s">
        <v>1584</v>
      </c>
      <c r="C107" t="s">
        <v>1432</v>
      </c>
      <c r="D107" t="str">
        <f>IF(ISNA(VLOOKUP(A107,Overview!A$2:E$701,3,FALSE)),"not found",VLOOKUP(A107,Overview!A$2:E$701,3,FALSE))</f>
        <v>not found</v>
      </c>
      <c r="E107" t="str">
        <f>IF(ISNA(VLOOKUP(A107,Overview!A$2:F$701,6,FALSE)),"not found",VLOOKUP(A107,Overview!A$2:F$701,6,FALSE))</f>
        <v>not found</v>
      </c>
    </row>
    <row r="108" spans="1:5" x14ac:dyDescent="0.2">
      <c r="A108" t="s">
        <v>1583</v>
      </c>
      <c r="B108" t="s">
        <v>1585</v>
      </c>
      <c r="C108" t="s">
        <v>1433</v>
      </c>
      <c r="D108" t="str">
        <f>IF(ISNA(VLOOKUP(A108,Overview!A$2:E$701,3,FALSE)),"not found",VLOOKUP(A108,Overview!A$2:E$701,3,FALSE))</f>
        <v>not found</v>
      </c>
      <c r="E108" t="str">
        <f>IF(ISNA(VLOOKUP(A108,Overview!A$2:F$701,6,FALSE)),"not found",VLOOKUP(A108,Overview!A$2:F$701,6,FALSE))</f>
        <v>not found</v>
      </c>
    </row>
    <row r="109" spans="1:5" x14ac:dyDescent="0.2">
      <c r="A109" t="s">
        <v>1586</v>
      </c>
      <c r="B109" t="s">
        <v>1587</v>
      </c>
      <c r="C109" t="s">
        <v>1432</v>
      </c>
      <c r="D109" t="str">
        <f>IF(ISNA(VLOOKUP(A109,Overview!A$2:E$701,3,FALSE)),"not found",VLOOKUP(A109,Overview!A$2:E$701,3,FALSE))</f>
        <v>not found</v>
      </c>
      <c r="E109" t="str">
        <f>IF(ISNA(VLOOKUP(A109,Overview!A$2:F$701,6,FALSE)),"not found",VLOOKUP(A109,Overview!A$2:F$701,6,FALSE))</f>
        <v>not found</v>
      </c>
    </row>
    <row r="110" spans="1:5" x14ac:dyDescent="0.2">
      <c r="A110" t="s">
        <v>1586</v>
      </c>
      <c r="B110" t="s">
        <v>1588</v>
      </c>
      <c r="C110" t="s">
        <v>1433</v>
      </c>
      <c r="D110" t="str">
        <f>IF(ISNA(VLOOKUP(A110,Overview!A$2:E$701,3,FALSE)),"not found",VLOOKUP(A110,Overview!A$2:E$701,3,FALSE))</f>
        <v>not found</v>
      </c>
      <c r="E110" t="str">
        <f>IF(ISNA(VLOOKUP(A110,Overview!A$2:F$701,6,FALSE)),"not found",VLOOKUP(A110,Overview!A$2:F$701,6,FALSE))</f>
        <v>not found</v>
      </c>
    </row>
    <row r="111" spans="1:5" x14ac:dyDescent="0.2">
      <c r="A111" t="s">
        <v>1586</v>
      </c>
      <c r="B111" t="s">
        <v>1589</v>
      </c>
      <c r="C111" t="s">
        <v>1432</v>
      </c>
      <c r="D111" t="str">
        <f>IF(ISNA(VLOOKUP(A111,Overview!A$2:E$701,3,FALSE)),"not found",VLOOKUP(A111,Overview!A$2:E$701,3,FALSE))</f>
        <v>not found</v>
      </c>
      <c r="E111" t="str">
        <f>IF(ISNA(VLOOKUP(A111,Overview!A$2:F$701,6,FALSE)),"not found",VLOOKUP(A111,Overview!A$2:F$701,6,FALSE))</f>
        <v>not found</v>
      </c>
    </row>
    <row r="112" spans="1:5" x14ac:dyDescent="0.2">
      <c r="A112" t="s">
        <v>1590</v>
      </c>
      <c r="B112" t="s">
        <v>1591</v>
      </c>
      <c r="C112" t="s">
        <v>1432</v>
      </c>
      <c r="D112" t="str">
        <f>IF(ISNA(VLOOKUP(A112,Overview!A$2:E$701,3,FALSE)),"not found",VLOOKUP(A112,Overview!A$2:E$701,3,FALSE))</f>
        <v>not found</v>
      </c>
      <c r="E112" t="str">
        <f>IF(ISNA(VLOOKUP(A112,Overview!A$2:F$701,6,FALSE)),"not found",VLOOKUP(A112,Overview!A$2:F$701,6,FALSE))</f>
        <v>not found</v>
      </c>
    </row>
    <row r="113" spans="1:5" x14ac:dyDescent="0.2">
      <c r="A113" t="s">
        <v>1184</v>
      </c>
      <c r="B113" t="s">
        <v>1592</v>
      </c>
      <c r="C113" t="s">
        <v>1432</v>
      </c>
      <c r="D113" t="str">
        <f>IF(ISNA(VLOOKUP(A113,Overview!A$2:E$701,3,FALSE)),"not found",VLOOKUP(A113,Overview!A$2:E$701,3,FALSE))</f>
        <v>Asteraceae</v>
      </c>
      <c r="E113" t="str">
        <f>IF(ISNA(VLOOKUP(A113,Overview!A$2:F$701,6,FALSE)),"not found",VLOOKUP(A113,Overview!A$2:F$701,6,FALSE))</f>
        <v>alkaloids, pyrrolizidine</v>
      </c>
    </row>
    <row r="114" spans="1:5" x14ac:dyDescent="0.2">
      <c r="A114" t="s">
        <v>1593</v>
      </c>
      <c r="B114" t="s">
        <v>1594</v>
      </c>
      <c r="C114" t="s">
        <v>1432</v>
      </c>
      <c r="D114" t="str">
        <f>IF(ISNA(VLOOKUP(A114,Overview!A$2:E$701,3,FALSE)),"not found",VLOOKUP(A114,Overview!A$2:E$701,3,FALSE))</f>
        <v>not found</v>
      </c>
      <c r="E114" t="str">
        <f>IF(ISNA(VLOOKUP(A114,Overview!A$2:F$701,6,FALSE)),"not found",VLOOKUP(A114,Overview!A$2:F$701,6,FALSE))</f>
        <v>not found</v>
      </c>
    </row>
    <row r="115" spans="1:5" x14ac:dyDescent="0.2">
      <c r="A115" t="s">
        <v>1595</v>
      </c>
      <c r="B115" t="s">
        <v>1596</v>
      </c>
      <c r="C115" t="s">
        <v>1432</v>
      </c>
      <c r="D115" t="str">
        <f>IF(ISNA(VLOOKUP(A115,Overview!A$2:E$701,3,FALSE)),"not found",VLOOKUP(A115,Overview!A$2:E$701,3,FALSE))</f>
        <v>not found</v>
      </c>
      <c r="E115" t="str">
        <f>IF(ISNA(VLOOKUP(A115,Overview!A$2:F$701,6,FALSE)),"not found",VLOOKUP(A115,Overview!A$2:F$701,6,FALSE))</f>
        <v>not found</v>
      </c>
    </row>
    <row r="116" spans="1:5" x14ac:dyDescent="0.2">
      <c r="A116" t="s">
        <v>1597</v>
      </c>
      <c r="B116" t="s">
        <v>1598</v>
      </c>
      <c r="C116" t="s">
        <v>1432</v>
      </c>
      <c r="D116" t="str">
        <f>IF(ISNA(VLOOKUP(A116,Overview!A$2:E$701,3,FALSE)),"not found",VLOOKUP(A116,Overview!A$2:E$701,3,FALSE))</f>
        <v>not found</v>
      </c>
      <c r="E116" t="str">
        <f>IF(ISNA(VLOOKUP(A116,Overview!A$2:F$701,6,FALSE)),"not found",VLOOKUP(A116,Overview!A$2:F$701,6,FALSE))</f>
        <v>not found</v>
      </c>
    </row>
    <row r="117" spans="1:5" x14ac:dyDescent="0.2">
      <c r="A117" t="s">
        <v>1599</v>
      </c>
      <c r="B117" t="s">
        <v>1600</v>
      </c>
      <c r="C117" t="s">
        <v>1432</v>
      </c>
      <c r="D117" t="str">
        <f>IF(ISNA(VLOOKUP(A117,Overview!A$2:E$701,3,FALSE)),"not found",VLOOKUP(A117,Overview!A$2:E$701,3,FALSE))</f>
        <v>not found</v>
      </c>
      <c r="E117" t="str">
        <f>IF(ISNA(VLOOKUP(A117,Overview!A$2:F$701,6,FALSE)),"not found",VLOOKUP(A117,Overview!A$2:F$701,6,FALSE))</f>
        <v>not found</v>
      </c>
    </row>
    <row r="118" spans="1:5" x14ac:dyDescent="0.2">
      <c r="A118" t="s">
        <v>1599</v>
      </c>
      <c r="B118" t="s">
        <v>1546</v>
      </c>
      <c r="C118" t="s">
        <v>1432</v>
      </c>
      <c r="D118" t="str">
        <f>IF(ISNA(VLOOKUP(A118,Overview!A$2:E$701,3,FALSE)),"not found",VLOOKUP(A118,Overview!A$2:E$701,3,FALSE))</f>
        <v>not found</v>
      </c>
      <c r="E118" t="str">
        <f>IF(ISNA(VLOOKUP(A118,Overview!A$2:F$701,6,FALSE)),"not found",VLOOKUP(A118,Overview!A$2:F$701,6,FALSE))</f>
        <v>not found</v>
      </c>
    </row>
    <row r="119" spans="1:5" x14ac:dyDescent="0.2">
      <c r="A119" t="s">
        <v>1601</v>
      </c>
      <c r="B119" t="s">
        <v>1602</v>
      </c>
      <c r="C119" t="s">
        <v>1432</v>
      </c>
      <c r="D119" t="str">
        <f>IF(ISNA(VLOOKUP(A119,Overview!A$2:E$701,3,FALSE)),"not found",VLOOKUP(A119,Overview!A$2:E$701,3,FALSE))</f>
        <v>not found</v>
      </c>
      <c r="E119" t="str">
        <f>IF(ISNA(VLOOKUP(A119,Overview!A$2:F$701,6,FALSE)),"not found",VLOOKUP(A119,Overview!A$2:F$701,6,FALSE))</f>
        <v>not found</v>
      </c>
    </row>
    <row r="120" spans="1:5" x14ac:dyDescent="0.2">
      <c r="A120" t="s">
        <v>1603</v>
      </c>
      <c r="B120" t="s">
        <v>1604</v>
      </c>
      <c r="C120" t="s">
        <v>1432</v>
      </c>
      <c r="D120" t="str">
        <f>IF(ISNA(VLOOKUP(A120,Overview!A$2:E$701,3,FALSE)),"not found",VLOOKUP(A120,Overview!A$2:E$701,3,FALSE))</f>
        <v>not found</v>
      </c>
      <c r="E120" t="str">
        <f>IF(ISNA(VLOOKUP(A120,Overview!A$2:F$701,6,FALSE)),"not found",VLOOKUP(A120,Overview!A$2:F$701,6,FALSE))</f>
        <v>not found</v>
      </c>
    </row>
    <row r="121" spans="1:5" x14ac:dyDescent="0.2">
      <c r="A121" t="s">
        <v>1605</v>
      </c>
      <c r="B121" t="s">
        <v>1478</v>
      </c>
      <c r="C121" t="s">
        <v>1432</v>
      </c>
      <c r="D121" t="str">
        <f>IF(ISNA(VLOOKUP(A121,Overview!A$2:E$701,3,FALSE)),"not found",VLOOKUP(A121,Overview!A$2:E$701,3,FALSE))</f>
        <v>not found</v>
      </c>
      <c r="E121" t="str">
        <f>IF(ISNA(VLOOKUP(A121,Overview!A$2:F$701,6,FALSE)),"not found",VLOOKUP(A121,Overview!A$2:F$701,6,FALSE))</f>
        <v>not found</v>
      </c>
    </row>
    <row r="122" spans="1:5" x14ac:dyDescent="0.2">
      <c r="A122" t="s">
        <v>1359</v>
      </c>
      <c r="B122" t="s">
        <v>1606</v>
      </c>
      <c r="C122" t="s">
        <v>1432</v>
      </c>
      <c r="D122" t="str">
        <f>IF(ISNA(VLOOKUP(A122,Overview!A$2:E$701,3,FALSE)),"not found",VLOOKUP(A122,Overview!A$2:E$701,3,FALSE))</f>
        <v>not found</v>
      </c>
      <c r="E122" t="str">
        <f>IF(ISNA(VLOOKUP(A122,Overview!A$2:F$701,6,FALSE)),"not found",VLOOKUP(A122,Overview!A$2:F$701,6,FALSE))</f>
        <v>not found</v>
      </c>
    </row>
    <row r="123" spans="1:5" x14ac:dyDescent="0.2">
      <c r="A123" t="s">
        <v>1359</v>
      </c>
      <c r="B123" t="s">
        <v>1607</v>
      </c>
      <c r="C123" t="s">
        <v>1432</v>
      </c>
      <c r="D123" t="str">
        <f>IF(ISNA(VLOOKUP(A123,Overview!A$2:E$701,3,FALSE)),"not found",VLOOKUP(A123,Overview!A$2:E$701,3,FALSE))</f>
        <v>not found</v>
      </c>
      <c r="E123" t="str">
        <f>IF(ISNA(VLOOKUP(A123,Overview!A$2:F$701,6,FALSE)),"not found",VLOOKUP(A123,Overview!A$2:F$701,6,FALSE))</f>
        <v>not found</v>
      </c>
    </row>
    <row r="124" spans="1:5" x14ac:dyDescent="0.2">
      <c r="A124" t="s">
        <v>1419</v>
      </c>
      <c r="B124" t="s">
        <v>1608</v>
      </c>
      <c r="C124" t="s">
        <v>1433</v>
      </c>
      <c r="D124" t="str">
        <f>IF(ISNA(VLOOKUP(A124,Overview!A$2:E$701,3,FALSE)),"not found",VLOOKUP(A124,Overview!A$2:E$701,3,FALSE))</f>
        <v>not found</v>
      </c>
      <c r="E124" t="str">
        <f>IF(ISNA(VLOOKUP(A124,Overview!A$2:F$701,6,FALSE)),"not found",VLOOKUP(A124,Overview!A$2:F$701,6,FALSE))</f>
        <v>not found</v>
      </c>
    </row>
    <row r="125" spans="1:5" x14ac:dyDescent="0.2">
      <c r="A125" t="s">
        <v>1419</v>
      </c>
      <c r="B125" t="s">
        <v>1609</v>
      </c>
      <c r="C125" t="s">
        <v>1433</v>
      </c>
      <c r="D125" t="str">
        <f>IF(ISNA(VLOOKUP(A125,Overview!A$2:E$701,3,FALSE)),"not found",VLOOKUP(A125,Overview!A$2:E$701,3,FALSE))</f>
        <v>not found</v>
      </c>
      <c r="E125" t="str">
        <f>IF(ISNA(VLOOKUP(A125,Overview!A$2:F$701,6,FALSE)),"not found",VLOOKUP(A125,Overview!A$2:F$701,6,FALSE))</f>
        <v>not found</v>
      </c>
    </row>
    <row r="126" spans="1:5" ht="13.5" thickBot="1" x14ac:dyDescent="0.25"/>
    <row r="127" spans="1:5" ht="13.5" thickBot="1" x14ac:dyDescent="0.25">
      <c r="C127" s="5" t="s">
        <v>1613</v>
      </c>
      <c r="D127" s="6">
        <f>COUNTIF(D2:D125,"not found")/124</f>
        <v>0.7661290322580645</v>
      </c>
    </row>
  </sheetData>
  <autoFilter ref="A1:E125"/>
  <phoneticPr fontId="5" type="noConversion"/>
  <conditionalFormatting sqref="D2:E125">
    <cfRule type="cellIs" dxfId="1" priority="1" stopIfTrue="1" operator="equal">
      <formula>"not found"</formula>
    </cfRule>
  </conditionalFormatting>
  <pageMargins left="0.75" right="0.75" top="1" bottom="1" header="0.5" footer="0.5"/>
  <pageSetup paperSize="9"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
  <sheetViews>
    <sheetView windowProtection="1" topLeftCell="A31" workbookViewId="0">
      <pane ySplit="15" topLeftCell="A46" activePane="bottomLeft" state="frozen"/>
      <selection activeCell="A703" sqref="A703"/>
      <selection pane="bottomLeft" activeCell="A703" sqref="A703"/>
    </sheetView>
  </sheetViews>
  <sheetFormatPr defaultRowHeight="12.75" x14ac:dyDescent="0.2"/>
  <cols>
    <col min="1" max="1" width="17.28515625" customWidth="1"/>
    <col min="2" max="2" width="10.28515625" customWidth="1"/>
    <col min="3" max="3" width="22.5703125" customWidth="1"/>
    <col min="4" max="4" width="25.42578125" customWidth="1"/>
  </cols>
  <sheetData>
    <row r="1" spans="1:4" x14ac:dyDescent="0.2">
      <c r="A1" s="1" t="s">
        <v>1356</v>
      </c>
      <c r="B1" s="1" t="s">
        <v>1434</v>
      </c>
      <c r="C1" s="1" t="s">
        <v>1363</v>
      </c>
      <c r="D1" s="1" t="s">
        <v>1358</v>
      </c>
    </row>
    <row r="2" spans="1:4" x14ac:dyDescent="0.2">
      <c r="A2" t="s">
        <v>597</v>
      </c>
      <c r="C2" t="str">
        <f>IF(ISNA(VLOOKUP(A2,Overview!A$2:E$701,3,FALSE)),"not found",VLOOKUP(A2,Overview!A$2:E$701,3,FALSE))</f>
        <v>Rutaceae</v>
      </c>
      <c r="D2" t="str">
        <f>IF(ISNA(VLOOKUP(A2,Overview!A$2:F$701,6,FALSE)),"not found",VLOOKUP(A2,Overview!A$2:F$701,6,FALSE))</f>
        <v>furanocoumarins</v>
      </c>
    </row>
    <row r="3" spans="1:4" x14ac:dyDescent="0.2">
      <c r="A3" t="s">
        <v>763</v>
      </c>
      <c r="C3" t="str">
        <f>IF(ISNA(VLOOKUP(A3,Overview!A$2:E$701,3,FALSE)),"not found",VLOOKUP(A3,Overview!A$2:E$701,3,FALSE))</f>
        <v>Moraceae</v>
      </c>
      <c r="D3" t="str">
        <f>IF(ISNA(VLOOKUP(A3,Overview!A$2:F$701,6,FALSE)),"not found",VLOOKUP(A3,Overview!A$2:F$701,6,FALSE))</f>
        <v>furanocoumarins</v>
      </c>
    </row>
    <row r="4" spans="1:4" x14ac:dyDescent="0.2">
      <c r="A4" t="s">
        <v>1050</v>
      </c>
      <c r="C4" t="str">
        <f>IF(ISNA(VLOOKUP(A4,Overview!A$2:E$701,3,FALSE)),"not found",VLOOKUP(A4,Overview!A$2:E$701,3,FALSE))</f>
        <v>Umbelliferae</v>
      </c>
      <c r="D4" t="str">
        <f>IF(ISNA(VLOOKUP(A4,Overview!A$2:F$701,6,FALSE)),"not found",VLOOKUP(A4,Overview!A$2:F$701,6,FALSE))</f>
        <v>furanocoumarins</v>
      </c>
    </row>
    <row r="5" spans="1:4" x14ac:dyDescent="0.2">
      <c r="A5" t="s">
        <v>245</v>
      </c>
      <c r="C5" t="str">
        <f>IF(ISNA(VLOOKUP(A5,Overview!A$2:E$701,3,FALSE)),"not found",VLOOKUP(A5,Overview!A$2:E$701,3,FALSE))</f>
        <v>not found</v>
      </c>
      <c r="D5" t="str">
        <f>IF(ISNA(VLOOKUP(A5,Overview!A$2:F$701,6,FALSE)),"not found",VLOOKUP(A5,Overview!A$2:F$701,6,FALSE))</f>
        <v>not found</v>
      </c>
    </row>
    <row r="6" spans="1:4" x14ac:dyDescent="0.2">
      <c r="A6" t="s">
        <v>1451</v>
      </c>
      <c r="C6" t="str">
        <f>IF(ISNA(VLOOKUP(A6,Overview!A$2:E$701,3,FALSE)),"not found",VLOOKUP(A6,Overview!A$2:E$701,3,FALSE))</f>
        <v>Brassicaceae</v>
      </c>
      <c r="D6" t="str">
        <f>IF(ISNA(VLOOKUP(A6,Overview!A$2:F$701,6,FALSE)),"not found",VLOOKUP(A6,Overview!A$2:F$701,6,FALSE))</f>
        <v>glucosinolates</v>
      </c>
    </row>
    <row r="7" spans="1:4" x14ac:dyDescent="0.2">
      <c r="A7" t="s">
        <v>246</v>
      </c>
      <c r="C7" t="str">
        <f>IF(ISNA(VLOOKUP(A7,Overview!A$2:E$701,3,FALSE)),"not found",VLOOKUP(A7,Overview!A$2:E$701,3,FALSE))</f>
        <v>Umbelliferae</v>
      </c>
      <c r="D7" t="str">
        <f>IF(ISNA(VLOOKUP(A7,Overview!A$2:F$701,6,FALSE)),"not found",VLOOKUP(A7,Overview!A$2:F$701,6,FALSE))</f>
        <v>furanocoumarins</v>
      </c>
    </row>
    <row r="8" spans="1:4" x14ac:dyDescent="0.2">
      <c r="A8" t="s">
        <v>1543</v>
      </c>
      <c r="C8" t="str">
        <f>IF(ISNA(VLOOKUP(A8,Overview!A$2:E$701,3,FALSE)),"not found",VLOOKUP(A8,Overview!A$2:E$701,3,FALSE))</f>
        <v>Umbelliferae</v>
      </c>
      <c r="D8" t="str">
        <f>IF(ISNA(VLOOKUP(A8,Overview!A$2:F$701,6,FALSE)),"not found",VLOOKUP(A8,Overview!A$2:F$701,6,FALSE))</f>
        <v>furanocoumarins</v>
      </c>
    </row>
    <row r="9" spans="1:4" x14ac:dyDescent="0.2">
      <c r="A9" t="s">
        <v>1050</v>
      </c>
      <c r="C9" t="str">
        <f>IF(ISNA(VLOOKUP(A9,Overview!A$2:E$701,3,FALSE)),"not found",VLOOKUP(A9,Overview!A$2:E$701,3,FALSE))</f>
        <v>Umbelliferae</v>
      </c>
      <c r="D9" t="str">
        <f>IF(ISNA(VLOOKUP(A9,Overview!A$2:F$701,6,FALSE)),"not found",VLOOKUP(A9,Overview!A$2:F$701,6,FALSE))</f>
        <v>furanocoumarins</v>
      </c>
    </row>
    <row r="10" spans="1:4" ht="13.5" thickBot="1" x14ac:dyDescent="0.25"/>
    <row r="11" spans="1:4" ht="13.5" thickBot="1" x14ac:dyDescent="0.25">
      <c r="B11" s="5" t="s">
        <v>1613</v>
      </c>
      <c r="C11" s="15">
        <f>COUNTIF(C2:C9,"not found")/8</f>
        <v>0.125</v>
      </c>
    </row>
  </sheetData>
  <autoFilter ref="A1:D9"/>
  <phoneticPr fontId="5" type="noConversion"/>
  <conditionalFormatting sqref="C2:D9">
    <cfRule type="cellIs" dxfId="0" priority="1" stopIfTrue="1" operator="equal">
      <formula>"not found"</formula>
    </cfRule>
  </conditionalFormatting>
  <pageMargins left="0.75" right="0.75" top="1" bottom="1" header="0.5" footer="0.5"/>
  <pageSetup paperSize="9"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528"/>
  <sheetViews>
    <sheetView windowProtection="1" topLeftCell="A544" workbookViewId="0">
      <pane xSplit="6" ySplit="20" topLeftCell="G564" activePane="bottomRight" state="frozen"/>
      <selection activeCell="A703" sqref="A703"/>
      <selection pane="topRight" activeCell="A703" sqref="A703"/>
      <selection pane="bottomLeft" activeCell="A703" sqref="A703"/>
      <selection pane="bottomRight" activeCell="A703" sqref="A703"/>
    </sheetView>
  </sheetViews>
  <sheetFormatPr defaultRowHeight="12.75" x14ac:dyDescent="0.2"/>
  <cols>
    <col min="1" max="1" width="28.7109375" customWidth="1"/>
    <col min="2" max="2" width="36.5703125" customWidth="1"/>
  </cols>
  <sheetData>
    <row r="1" spans="1:2" x14ac:dyDescent="0.2">
      <c r="A1" s="19" t="s">
        <v>1692</v>
      </c>
      <c r="B1" s="19" t="s">
        <v>1693</v>
      </c>
    </row>
    <row r="2" spans="1:2" x14ac:dyDescent="0.2">
      <c r="A2" t="s">
        <v>336</v>
      </c>
      <c r="B2" t="s">
        <v>432</v>
      </c>
    </row>
    <row r="3" spans="1:2" x14ac:dyDescent="0.2">
      <c r="A3" t="s">
        <v>341</v>
      </c>
      <c r="B3" t="s">
        <v>454</v>
      </c>
    </row>
    <row r="4" spans="1:2" x14ac:dyDescent="0.2">
      <c r="A4" t="s">
        <v>344</v>
      </c>
      <c r="B4" t="s">
        <v>85</v>
      </c>
    </row>
    <row r="5" spans="1:2" x14ac:dyDescent="0.2">
      <c r="A5" t="s">
        <v>346</v>
      </c>
      <c r="B5" t="s">
        <v>798</v>
      </c>
    </row>
    <row r="6" spans="1:2" x14ac:dyDescent="0.2">
      <c r="A6" t="s">
        <v>349</v>
      </c>
      <c r="B6" t="s">
        <v>359</v>
      </c>
    </row>
    <row r="7" spans="1:2" x14ac:dyDescent="0.2">
      <c r="A7" t="s">
        <v>350</v>
      </c>
      <c r="B7" t="s">
        <v>1102</v>
      </c>
    </row>
    <row r="8" spans="1:2" x14ac:dyDescent="0.2">
      <c r="A8" t="s">
        <v>351</v>
      </c>
      <c r="B8" t="s">
        <v>789</v>
      </c>
    </row>
    <row r="9" spans="1:2" x14ac:dyDescent="0.2">
      <c r="A9" t="s">
        <v>1</v>
      </c>
      <c r="B9" t="s">
        <v>1162</v>
      </c>
    </row>
    <row r="10" spans="1:2" x14ac:dyDescent="0.2">
      <c r="A10" t="s">
        <v>352</v>
      </c>
      <c r="B10" t="s">
        <v>328</v>
      </c>
    </row>
    <row r="11" spans="1:2" x14ac:dyDescent="0.2">
      <c r="A11" t="s">
        <v>356</v>
      </c>
      <c r="B11" t="s">
        <v>736</v>
      </c>
    </row>
    <row r="12" spans="1:2" x14ac:dyDescent="0.2">
      <c r="A12" t="s">
        <v>357</v>
      </c>
      <c r="B12" t="s">
        <v>824</v>
      </c>
    </row>
    <row r="13" spans="1:2" x14ac:dyDescent="0.2">
      <c r="A13" t="s">
        <v>361</v>
      </c>
      <c r="B13" t="s">
        <v>538</v>
      </c>
    </row>
    <row r="14" spans="1:2" x14ac:dyDescent="0.2">
      <c r="A14" t="s">
        <v>363</v>
      </c>
      <c r="B14" t="s">
        <v>1144</v>
      </c>
    </row>
    <row r="15" spans="1:2" x14ac:dyDescent="0.2">
      <c r="A15" t="s">
        <v>160</v>
      </c>
      <c r="B15" t="s">
        <v>529</v>
      </c>
    </row>
    <row r="16" spans="1:2" x14ac:dyDescent="0.2">
      <c r="A16" t="s">
        <v>365</v>
      </c>
      <c r="B16" t="s">
        <v>456</v>
      </c>
    </row>
    <row r="17" spans="1:2" x14ac:dyDescent="0.2">
      <c r="A17" t="s">
        <v>368</v>
      </c>
      <c r="B17" t="s">
        <v>699</v>
      </c>
    </row>
    <row r="18" spans="1:2" x14ac:dyDescent="0.2">
      <c r="A18" t="s">
        <v>373</v>
      </c>
      <c r="B18" t="s">
        <v>905</v>
      </c>
    </row>
    <row r="19" spans="1:2" x14ac:dyDescent="0.2">
      <c r="A19" t="s">
        <v>375</v>
      </c>
      <c r="B19" t="s">
        <v>1084</v>
      </c>
    </row>
    <row r="20" spans="1:2" x14ac:dyDescent="0.2">
      <c r="A20" t="s">
        <v>6</v>
      </c>
      <c r="B20" t="s">
        <v>478</v>
      </c>
    </row>
    <row r="21" spans="1:2" x14ac:dyDescent="0.2">
      <c r="A21" s="17" t="s">
        <v>39</v>
      </c>
      <c r="B21" t="s">
        <v>978</v>
      </c>
    </row>
    <row r="22" spans="1:2" x14ac:dyDescent="0.2">
      <c r="A22" s="17" t="s">
        <v>382</v>
      </c>
      <c r="B22" t="s">
        <v>861</v>
      </c>
    </row>
    <row r="23" spans="1:2" x14ac:dyDescent="0.2">
      <c r="A23" t="s">
        <v>386</v>
      </c>
      <c r="B23" t="s">
        <v>1656</v>
      </c>
    </row>
    <row r="24" spans="1:2" x14ac:dyDescent="0.2">
      <c r="A24" t="s">
        <v>388</v>
      </c>
      <c r="B24" t="s">
        <v>768</v>
      </c>
    </row>
    <row r="25" spans="1:2" x14ac:dyDescent="0.2">
      <c r="A25" t="s">
        <v>1442</v>
      </c>
      <c r="B25" t="s">
        <v>965</v>
      </c>
    </row>
    <row r="26" spans="1:2" x14ac:dyDescent="0.2">
      <c r="A26" t="s">
        <v>391</v>
      </c>
      <c r="B26" t="s">
        <v>919</v>
      </c>
    </row>
    <row r="27" spans="1:2" x14ac:dyDescent="0.2">
      <c r="A27" t="s">
        <v>264</v>
      </c>
      <c r="B27" t="s">
        <v>1266</v>
      </c>
    </row>
    <row r="28" spans="1:2" x14ac:dyDescent="0.2">
      <c r="A28" t="s">
        <v>395</v>
      </c>
      <c r="B28" t="s">
        <v>721</v>
      </c>
    </row>
    <row r="29" spans="1:2" x14ac:dyDescent="0.2">
      <c r="A29" t="s">
        <v>398</v>
      </c>
      <c r="B29" t="s">
        <v>467</v>
      </c>
    </row>
    <row r="30" spans="1:2" x14ac:dyDescent="0.2">
      <c r="A30" t="s">
        <v>401</v>
      </c>
      <c r="B30" t="s">
        <v>1267</v>
      </c>
    </row>
    <row r="31" spans="1:2" x14ac:dyDescent="0.2">
      <c r="A31" s="17" t="s">
        <v>403</v>
      </c>
      <c r="B31" t="s">
        <v>645</v>
      </c>
    </row>
    <row r="32" spans="1:2" x14ac:dyDescent="0.2">
      <c r="A32" t="s">
        <v>406</v>
      </c>
      <c r="B32" t="s">
        <v>1336</v>
      </c>
    </row>
    <row r="33" spans="1:2" x14ac:dyDescent="0.2">
      <c r="A33" t="s">
        <v>409</v>
      </c>
      <c r="B33" t="s">
        <v>468</v>
      </c>
    </row>
    <row r="34" spans="1:2" x14ac:dyDescent="0.2">
      <c r="A34" t="s">
        <v>411</v>
      </c>
      <c r="B34" t="s">
        <v>617</v>
      </c>
    </row>
    <row r="35" spans="1:2" x14ac:dyDescent="0.2">
      <c r="A35" t="s">
        <v>412</v>
      </c>
      <c r="B35" t="s">
        <v>167</v>
      </c>
    </row>
    <row r="36" spans="1:2" x14ac:dyDescent="0.2">
      <c r="A36" t="s">
        <v>238</v>
      </c>
      <c r="B36" t="s">
        <v>882</v>
      </c>
    </row>
    <row r="37" spans="1:2" x14ac:dyDescent="0.2">
      <c r="A37" t="s">
        <v>416</v>
      </c>
      <c r="B37" t="s">
        <v>551</v>
      </c>
    </row>
    <row r="38" spans="1:2" x14ac:dyDescent="0.2">
      <c r="A38" t="s">
        <v>418</v>
      </c>
      <c r="B38" t="s">
        <v>414</v>
      </c>
    </row>
    <row r="39" spans="1:2" x14ac:dyDescent="0.2">
      <c r="A39" t="s">
        <v>423</v>
      </c>
      <c r="B39" t="s">
        <v>806</v>
      </c>
    </row>
    <row r="40" spans="1:2" x14ac:dyDescent="0.2">
      <c r="A40" t="s">
        <v>425</v>
      </c>
      <c r="B40" t="s">
        <v>838</v>
      </c>
    </row>
    <row r="41" spans="1:2" x14ac:dyDescent="0.2">
      <c r="A41" s="17" t="s">
        <v>426</v>
      </c>
      <c r="B41" t="s">
        <v>988</v>
      </c>
    </row>
    <row r="42" spans="1:2" x14ac:dyDescent="0.2">
      <c r="A42" t="s">
        <v>428</v>
      </c>
      <c r="B42" t="s">
        <v>772</v>
      </c>
    </row>
    <row r="43" spans="1:2" x14ac:dyDescent="0.2">
      <c r="A43" t="s">
        <v>431</v>
      </c>
      <c r="B43" t="s">
        <v>491</v>
      </c>
    </row>
    <row r="44" spans="1:2" x14ac:dyDescent="0.2">
      <c r="A44" t="s">
        <v>437</v>
      </c>
      <c r="B44" t="s">
        <v>794</v>
      </c>
    </row>
    <row r="45" spans="1:2" x14ac:dyDescent="0.2">
      <c r="A45" t="s">
        <v>439</v>
      </c>
      <c r="B45" t="s">
        <v>975</v>
      </c>
    </row>
    <row r="46" spans="1:2" x14ac:dyDescent="0.2">
      <c r="A46" s="17" t="s">
        <v>246</v>
      </c>
      <c r="B46" t="s">
        <v>407</v>
      </c>
    </row>
    <row r="47" spans="1:2" x14ac:dyDescent="0.2">
      <c r="A47" t="s">
        <v>442</v>
      </c>
      <c r="B47" t="s">
        <v>1052</v>
      </c>
    </row>
    <row r="48" spans="1:2" x14ac:dyDescent="0.2">
      <c r="A48" t="s">
        <v>444</v>
      </c>
      <c r="B48" t="s">
        <v>739</v>
      </c>
    </row>
    <row r="49" spans="1:2" x14ac:dyDescent="0.2">
      <c r="A49" s="17" t="s">
        <v>91</v>
      </c>
      <c r="B49" t="s">
        <v>558</v>
      </c>
    </row>
    <row r="50" spans="1:2" x14ac:dyDescent="0.2">
      <c r="A50" t="s">
        <v>446</v>
      </c>
      <c r="B50" t="s">
        <v>107</v>
      </c>
    </row>
    <row r="51" spans="1:2" x14ac:dyDescent="0.2">
      <c r="A51" s="17" t="s">
        <v>448</v>
      </c>
      <c r="B51" t="s">
        <v>405</v>
      </c>
    </row>
    <row r="52" spans="1:2" x14ac:dyDescent="0.2">
      <c r="A52" t="s">
        <v>450</v>
      </c>
      <c r="B52" t="s">
        <v>966</v>
      </c>
    </row>
    <row r="53" spans="1:2" x14ac:dyDescent="0.2">
      <c r="A53" t="s">
        <v>452</v>
      </c>
      <c r="B53" t="s">
        <v>816</v>
      </c>
    </row>
    <row r="54" spans="1:2" x14ac:dyDescent="0.2">
      <c r="A54" t="s">
        <v>455</v>
      </c>
      <c r="B54" t="s">
        <v>556</v>
      </c>
    </row>
    <row r="55" spans="1:2" x14ac:dyDescent="0.2">
      <c r="A55" t="s">
        <v>458</v>
      </c>
      <c r="B55" t="s">
        <v>1069</v>
      </c>
    </row>
    <row r="56" spans="1:2" x14ac:dyDescent="0.2">
      <c r="A56" t="s">
        <v>461</v>
      </c>
      <c r="B56" t="s">
        <v>97</v>
      </c>
    </row>
    <row r="57" spans="1:2" x14ac:dyDescent="0.2">
      <c r="A57" s="17" t="s">
        <v>464</v>
      </c>
      <c r="B57" t="s">
        <v>718</v>
      </c>
    </row>
    <row r="58" spans="1:2" x14ac:dyDescent="0.2">
      <c r="A58" t="s">
        <v>469</v>
      </c>
      <c r="B58" t="s">
        <v>548</v>
      </c>
    </row>
    <row r="59" spans="1:2" x14ac:dyDescent="0.2">
      <c r="A59" t="s">
        <v>476</v>
      </c>
      <c r="B59" t="s">
        <v>300</v>
      </c>
    </row>
    <row r="60" spans="1:2" x14ac:dyDescent="0.2">
      <c r="A60" t="s">
        <v>477</v>
      </c>
      <c r="B60" t="s">
        <v>623</v>
      </c>
    </row>
    <row r="61" spans="1:2" x14ac:dyDescent="0.2">
      <c r="A61" t="s">
        <v>480</v>
      </c>
      <c r="B61" t="s">
        <v>942</v>
      </c>
    </row>
    <row r="62" spans="1:2" x14ac:dyDescent="0.2">
      <c r="A62" t="s">
        <v>482</v>
      </c>
      <c r="B62" t="s">
        <v>470</v>
      </c>
    </row>
    <row r="63" spans="1:2" x14ac:dyDescent="0.2">
      <c r="A63" t="s">
        <v>484</v>
      </c>
      <c r="B63" t="s">
        <v>761</v>
      </c>
    </row>
    <row r="64" spans="1:2" x14ac:dyDescent="0.2">
      <c r="A64" s="17" t="s">
        <v>159</v>
      </c>
      <c r="B64" t="s">
        <v>596</v>
      </c>
    </row>
    <row r="65" spans="1:2" x14ac:dyDescent="0.2">
      <c r="A65" t="s">
        <v>1637</v>
      </c>
      <c r="B65" t="s">
        <v>424</v>
      </c>
    </row>
    <row r="66" spans="1:2" x14ac:dyDescent="0.2">
      <c r="A66" t="s">
        <v>86</v>
      </c>
      <c r="B66" t="s">
        <v>343</v>
      </c>
    </row>
    <row r="67" spans="1:2" x14ac:dyDescent="0.2">
      <c r="A67" t="s">
        <v>485</v>
      </c>
      <c r="B67" t="s">
        <v>44</v>
      </c>
    </row>
    <row r="68" spans="1:2" x14ac:dyDescent="0.2">
      <c r="A68" t="s">
        <v>489</v>
      </c>
      <c r="B68" t="s">
        <v>117</v>
      </c>
    </row>
    <row r="69" spans="1:2" x14ac:dyDescent="0.2">
      <c r="A69" t="s">
        <v>492</v>
      </c>
      <c r="B69" t="s">
        <v>242</v>
      </c>
    </row>
    <row r="70" spans="1:2" x14ac:dyDescent="0.2">
      <c r="A70" t="s">
        <v>494</v>
      </c>
      <c r="B70" t="s">
        <v>989</v>
      </c>
    </row>
    <row r="71" spans="1:2" x14ac:dyDescent="0.2">
      <c r="A71" t="s">
        <v>496</v>
      </c>
      <c r="B71" t="s">
        <v>397</v>
      </c>
    </row>
    <row r="72" spans="1:2" x14ac:dyDescent="0.2">
      <c r="A72" t="s">
        <v>60</v>
      </c>
      <c r="B72" t="s">
        <v>528</v>
      </c>
    </row>
    <row r="73" spans="1:2" x14ac:dyDescent="0.2">
      <c r="A73" t="s">
        <v>498</v>
      </c>
      <c r="B73" t="s">
        <v>1029</v>
      </c>
    </row>
    <row r="74" spans="1:2" x14ac:dyDescent="0.2">
      <c r="A74" t="s">
        <v>501</v>
      </c>
      <c r="B74" t="s">
        <v>37</v>
      </c>
    </row>
    <row r="75" spans="1:2" x14ac:dyDescent="0.2">
      <c r="A75" t="s">
        <v>272</v>
      </c>
      <c r="B75" t="s">
        <v>625</v>
      </c>
    </row>
    <row r="76" spans="1:2" x14ac:dyDescent="0.2">
      <c r="A76" t="s">
        <v>504</v>
      </c>
      <c r="B76" t="s">
        <v>256</v>
      </c>
    </row>
    <row r="77" spans="1:2" x14ac:dyDescent="0.2">
      <c r="A77" s="17" t="s">
        <v>506</v>
      </c>
      <c r="B77" t="s">
        <v>1295</v>
      </c>
    </row>
    <row r="78" spans="1:2" x14ac:dyDescent="0.2">
      <c r="A78" t="s">
        <v>507</v>
      </c>
      <c r="B78" t="s">
        <v>631</v>
      </c>
    </row>
    <row r="79" spans="1:2" x14ac:dyDescent="0.2">
      <c r="A79" t="s">
        <v>509</v>
      </c>
      <c r="B79" t="s">
        <v>727</v>
      </c>
    </row>
    <row r="80" spans="1:2" x14ac:dyDescent="0.2">
      <c r="A80" t="s">
        <v>511</v>
      </c>
      <c r="B80" t="s">
        <v>400</v>
      </c>
    </row>
    <row r="81" spans="1:2" x14ac:dyDescent="0.2">
      <c r="A81" s="17" t="s">
        <v>1451</v>
      </c>
      <c r="B81" t="s">
        <v>554</v>
      </c>
    </row>
    <row r="82" spans="1:2" x14ac:dyDescent="0.2">
      <c r="A82" t="s">
        <v>513</v>
      </c>
      <c r="B82" t="s">
        <v>910</v>
      </c>
    </row>
    <row r="83" spans="1:2" x14ac:dyDescent="0.2">
      <c r="A83" t="s">
        <v>515</v>
      </c>
      <c r="B83" t="s">
        <v>867</v>
      </c>
    </row>
    <row r="84" spans="1:2" x14ac:dyDescent="0.2">
      <c r="A84" t="s">
        <v>517</v>
      </c>
      <c r="B84" t="s">
        <v>384</v>
      </c>
    </row>
    <row r="85" spans="1:2" x14ac:dyDescent="0.2">
      <c r="A85" t="s">
        <v>519</v>
      </c>
      <c r="B85" t="s">
        <v>500</v>
      </c>
    </row>
    <row r="86" spans="1:2" x14ac:dyDescent="0.2">
      <c r="A86" t="s">
        <v>321</v>
      </c>
      <c r="B86" t="s">
        <v>1080</v>
      </c>
    </row>
    <row r="87" spans="1:2" x14ac:dyDescent="0.2">
      <c r="A87" t="s">
        <v>521</v>
      </c>
      <c r="B87" t="s">
        <v>873</v>
      </c>
    </row>
    <row r="88" spans="1:2" x14ac:dyDescent="0.2">
      <c r="A88" t="s">
        <v>523</v>
      </c>
      <c r="B88" t="s">
        <v>466</v>
      </c>
    </row>
    <row r="89" spans="1:2" x14ac:dyDescent="0.2">
      <c r="A89" t="s">
        <v>525</v>
      </c>
      <c r="B89" t="s">
        <v>681</v>
      </c>
    </row>
    <row r="90" spans="1:2" x14ac:dyDescent="0.2">
      <c r="A90" t="s">
        <v>526</v>
      </c>
      <c r="B90" t="s">
        <v>997</v>
      </c>
    </row>
    <row r="91" spans="1:2" x14ac:dyDescent="0.2">
      <c r="A91" t="s">
        <v>530</v>
      </c>
      <c r="B91" t="s">
        <v>579</v>
      </c>
    </row>
    <row r="92" spans="1:2" x14ac:dyDescent="0.2">
      <c r="A92" t="s">
        <v>531</v>
      </c>
      <c r="B92" t="s">
        <v>137</v>
      </c>
    </row>
    <row r="93" spans="1:2" x14ac:dyDescent="0.2">
      <c r="A93" t="s">
        <v>534</v>
      </c>
      <c r="B93" t="s">
        <v>116</v>
      </c>
    </row>
    <row r="94" spans="1:2" x14ac:dyDescent="0.2">
      <c r="A94" t="s">
        <v>535</v>
      </c>
      <c r="B94" t="s">
        <v>1640</v>
      </c>
    </row>
    <row r="95" spans="1:2" x14ac:dyDescent="0.2">
      <c r="A95" t="s">
        <v>536</v>
      </c>
      <c r="B95" t="s">
        <v>460</v>
      </c>
    </row>
    <row r="96" spans="1:2" x14ac:dyDescent="0.2">
      <c r="A96" t="s">
        <v>539</v>
      </c>
      <c r="B96" t="s">
        <v>668</v>
      </c>
    </row>
    <row r="97" spans="1:2" x14ac:dyDescent="0.2">
      <c r="A97" t="s">
        <v>10</v>
      </c>
      <c r="B97" t="s">
        <v>843</v>
      </c>
    </row>
    <row r="98" spans="1:2" x14ac:dyDescent="0.2">
      <c r="A98" t="s">
        <v>543</v>
      </c>
      <c r="B98" t="s">
        <v>372</v>
      </c>
    </row>
    <row r="99" spans="1:2" x14ac:dyDescent="0.2">
      <c r="A99" s="17" t="s">
        <v>546</v>
      </c>
      <c r="B99" t="s">
        <v>54</v>
      </c>
    </row>
    <row r="100" spans="1:2" x14ac:dyDescent="0.2">
      <c r="A100" s="17" t="s">
        <v>40</v>
      </c>
      <c r="B100" t="s">
        <v>1119</v>
      </c>
    </row>
    <row r="101" spans="1:2" x14ac:dyDescent="0.2">
      <c r="A101" s="17" t="s">
        <v>292</v>
      </c>
      <c r="B101" t="s">
        <v>1229</v>
      </c>
    </row>
    <row r="102" spans="1:2" x14ac:dyDescent="0.2">
      <c r="A102" t="s">
        <v>549</v>
      </c>
      <c r="B102" t="s">
        <v>421</v>
      </c>
    </row>
    <row r="103" spans="1:2" x14ac:dyDescent="0.2">
      <c r="A103" t="s">
        <v>550</v>
      </c>
      <c r="B103" t="s">
        <v>690</v>
      </c>
    </row>
    <row r="104" spans="1:2" x14ac:dyDescent="0.2">
      <c r="A104" t="s">
        <v>552</v>
      </c>
      <c r="B104" t="s">
        <v>376</v>
      </c>
    </row>
    <row r="105" spans="1:2" x14ac:dyDescent="0.2">
      <c r="A105" t="s">
        <v>557</v>
      </c>
      <c r="B105" t="s">
        <v>646</v>
      </c>
    </row>
    <row r="106" spans="1:2" x14ac:dyDescent="0.2">
      <c r="A106" s="14" t="s">
        <v>239</v>
      </c>
      <c r="B106" t="s">
        <v>647</v>
      </c>
    </row>
    <row r="107" spans="1:2" x14ac:dyDescent="0.2">
      <c r="A107" t="s">
        <v>561</v>
      </c>
      <c r="B107" t="s">
        <v>493</v>
      </c>
    </row>
    <row r="108" spans="1:2" x14ac:dyDescent="0.2">
      <c r="A108" t="s">
        <v>563</v>
      </c>
      <c r="B108" t="s">
        <v>487</v>
      </c>
    </row>
    <row r="109" spans="1:2" x14ac:dyDescent="0.2">
      <c r="A109" t="s">
        <v>564</v>
      </c>
      <c r="B109" t="s">
        <v>63</v>
      </c>
    </row>
    <row r="110" spans="1:2" x14ac:dyDescent="0.2">
      <c r="A110" t="s">
        <v>566</v>
      </c>
      <c r="B110" t="s">
        <v>1233</v>
      </c>
    </row>
    <row r="111" spans="1:2" x14ac:dyDescent="0.2">
      <c r="A111" t="s">
        <v>568</v>
      </c>
      <c r="B111" t="s">
        <v>1154</v>
      </c>
    </row>
    <row r="112" spans="1:2" x14ac:dyDescent="0.2">
      <c r="A112" t="s">
        <v>570</v>
      </c>
      <c r="B112" t="s">
        <v>664</v>
      </c>
    </row>
    <row r="113" spans="1:2" x14ac:dyDescent="0.2">
      <c r="A113" t="s">
        <v>80</v>
      </c>
      <c r="B113" t="s">
        <v>805</v>
      </c>
    </row>
    <row r="114" spans="1:2" x14ac:dyDescent="0.2">
      <c r="A114" t="s">
        <v>571</v>
      </c>
      <c r="B114" t="s">
        <v>374</v>
      </c>
    </row>
    <row r="115" spans="1:2" x14ac:dyDescent="0.2">
      <c r="A115" t="s">
        <v>573</v>
      </c>
      <c r="B115" t="s">
        <v>852</v>
      </c>
    </row>
    <row r="116" spans="1:2" x14ac:dyDescent="0.2">
      <c r="A116" t="s">
        <v>575</v>
      </c>
    </row>
    <row r="117" spans="1:2" x14ac:dyDescent="0.2">
      <c r="A117" s="17" t="s">
        <v>577</v>
      </c>
    </row>
    <row r="118" spans="1:2" x14ac:dyDescent="0.2">
      <c r="A118" t="s">
        <v>580</v>
      </c>
    </row>
    <row r="119" spans="1:2" x14ac:dyDescent="0.2">
      <c r="A119" s="14" t="s">
        <v>581</v>
      </c>
    </row>
    <row r="120" spans="1:2" x14ac:dyDescent="0.2">
      <c r="A120" t="s">
        <v>172</v>
      </c>
    </row>
    <row r="121" spans="1:2" x14ac:dyDescent="0.2">
      <c r="A121" t="s">
        <v>582</v>
      </c>
    </row>
    <row r="122" spans="1:2" x14ac:dyDescent="0.2">
      <c r="A122" t="s">
        <v>584</v>
      </c>
    </row>
    <row r="123" spans="1:2" x14ac:dyDescent="0.2">
      <c r="A123" t="s">
        <v>586</v>
      </c>
    </row>
    <row r="124" spans="1:2" x14ac:dyDescent="0.2">
      <c r="A124" t="s">
        <v>588</v>
      </c>
    </row>
    <row r="125" spans="1:2" x14ac:dyDescent="0.2">
      <c r="A125" s="17" t="s">
        <v>590</v>
      </c>
    </row>
    <row r="126" spans="1:2" x14ac:dyDescent="0.2">
      <c r="A126" t="s">
        <v>592</v>
      </c>
    </row>
    <row r="127" spans="1:2" x14ac:dyDescent="0.2">
      <c r="A127" t="s">
        <v>594</v>
      </c>
    </row>
    <row r="128" spans="1:2" x14ac:dyDescent="0.2">
      <c r="A128" t="s">
        <v>1654</v>
      </c>
    </row>
    <row r="129" spans="1:1" x14ac:dyDescent="0.2">
      <c r="A129" s="17" t="s">
        <v>597</v>
      </c>
    </row>
    <row r="130" spans="1:1" x14ac:dyDescent="0.2">
      <c r="A130" t="s">
        <v>600</v>
      </c>
    </row>
    <row r="131" spans="1:1" x14ac:dyDescent="0.2">
      <c r="A131" t="s">
        <v>601</v>
      </c>
    </row>
    <row r="132" spans="1:1" x14ac:dyDescent="0.2">
      <c r="A132" t="s">
        <v>603</v>
      </c>
    </row>
    <row r="133" spans="1:1" x14ac:dyDescent="0.2">
      <c r="A133" t="s">
        <v>605</v>
      </c>
    </row>
    <row r="134" spans="1:1" x14ac:dyDescent="0.2">
      <c r="A134" s="17" t="s">
        <v>607</v>
      </c>
    </row>
    <row r="135" spans="1:1" x14ac:dyDescent="0.2">
      <c r="A135" s="17" t="s">
        <v>609</v>
      </c>
    </row>
    <row r="136" spans="1:1" x14ac:dyDescent="0.2">
      <c r="A136" t="s">
        <v>611</v>
      </c>
    </row>
    <row r="137" spans="1:1" x14ac:dyDescent="0.2">
      <c r="A137" t="s">
        <v>614</v>
      </c>
    </row>
    <row r="138" spans="1:1" x14ac:dyDescent="0.2">
      <c r="A138" t="s">
        <v>616</v>
      </c>
    </row>
    <row r="139" spans="1:1" x14ac:dyDescent="0.2">
      <c r="A139" t="s">
        <v>619</v>
      </c>
    </row>
    <row r="140" spans="1:1" x14ac:dyDescent="0.2">
      <c r="A140" t="s">
        <v>259</v>
      </c>
    </row>
    <row r="141" spans="1:1" x14ac:dyDescent="0.2">
      <c r="A141" t="s">
        <v>621</v>
      </c>
    </row>
    <row r="142" spans="1:1" x14ac:dyDescent="0.2">
      <c r="A142" t="s">
        <v>624</v>
      </c>
    </row>
    <row r="143" spans="1:1" x14ac:dyDescent="0.2">
      <c r="A143" t="s">
        <v>627</v>
      </c>
    </row>
    <row r="144" spans="1:1" x14ac:dyDescent="0.2">
      <c r="A144" t="s">
        <v>629</v>
      </c>
    </row>
    <row r="145" spans="1:1" x14ac:dyDescent="0.2">
      <c r="A145" t="s">
        <v>630</v>
      </c>
    </row>
    <row r="146" spans="1:1" x14ac:dyDescent="0.2">
      <c r="A146" s="17" t="s">
        <v>634</v>
      </c>
    </row>
    <row r="147" spans="1:1" x14ac:dyDescent="0.2">
      <c r="A147" t="s">
        <v>636</v>
      </c>
    </row>
    <row r="148" spans="1:1" x14ac:dyDescent="0.2">
      <c r="A148" t="s">
        <v>639</v>
      </c>
    </row>
    <row r="149" spans="1:1" x14ac:dyDescent="0.2">
      <c r="A149" t="s">
        <v>642</v>
      </c>
    </row>
    <row r="150" spans="1:1" x14ac:dyDescent="0.2">
      <c r="A150" t="s">
        <v>648</v>
      </c>
    </row>
    <row r="151" spans="1:1" x14ac:dyDescent="0.2">
      <c r="A151" t="s">
        <v>650</v>
      </c>
    </row>
    <row r="152" spans="1:1" x14ac:dyDescent="0.2">
      <c r="A152" t="s">
        <v>652</v>
      </c>
    </row>
    <row r="153" spans="1:1" x14ac:dyDescent="0.2">
      <c r="A153" t="s">
        <v>653</v>
      </c>
    </row>
    <row r="154" spans="1:1" x14ac:dyDescent="0.2">
      <c r="A154" s="17" t="s">
        <v>1485</v>
      </c>
    </row>
    <row r="155" spans="1:1" x14ac:dyDescent="0.2">
      <c r="A155" t="s">
        <v>656</v>
      </c>
    </row>
    <row r="156" spans="1:1" x14ac:dyDescent="0.2">
      <c r="A156" t="s">
        <v>658</v>
      </c>
    </row>
    <row r="157" spans="1:1" x14ac:dyDescent="0.2">
      <c r="A157" t="s">
        <v>661</v>
      </c>
    </row>
    <row r="158" spans="1:1" x14ac:dyDescent="0.2">
      <c r="A158" s="17" t="s">
        <v>663</v>
      </c>
    </row>
    <row r="159" spans="1:1" x14ac:dyDescent="0.2">
      <c r="A159" t="s">
        <v>665</v>
      </c>
    </row>
    <row r="160" spans="1:1" x14ac:dyDescent="0.2">
      <c r="A160" t="s">
        <v>666</v>
      </c>
    </row>
    <row r="161" spans="1:1" x14ac:dyDescent="0.2">
      <c r="A161" s="17" t="s">
        <v>670</v>
      </c>
    </row>
    <row r="162" spans="1:1" x14ac:dyDescent="0.2">
      <c r="A162" t="s">
        <v>72</v>
      </c>
    </row>
    <row r="163" spans="1:1" x14ac:dyDescent="0.2">
      <c r="A163" t="s">
        <v>671</v>
      </c>
    </row>
    <row r="164" spans="1:1" x14ac:dyDescent="0.2">
      <c r="A164" t="s">
        <v>265</v>
      </c>
    </row>
    <row r="165" spans="1:1" x14ac:dyDescent="0.2">
      <c r="A165" t="s">
        <v>673</v>
      </c>
    </row>
    <row r="166" spans="1:1" x14ac:dyDescent="0.2">
      <c r="A166" t="s">
        <v>674</v>
      </c>
    </row>
    <row r="167" spans="1:1" x14ac:dyDescent="0.2">
      <c r="A167" t="s">
        <v>675</v>
      </c>
    </row>
    <row r="168" spans="1:1" x14ac:dyDescent="0.2">
      <c r="A168" t="s">
        <v>677</v>
      </c>
    </row>
    <row r="169" spans="1:1" x14ac:dyDescent="0.2">
      <c r="A169" t="s">
        <v>680</v>
      </c>
    </row>
    <row r="170" spans="1:1" x14ac:dyDescent="0.2">
      <c r="A170" t="s">
        <v>682</v>
      </c>
    </row>
    <row r="171" spans="1:1" x14ac:dyDescent="0.2">
      <c r="A171" t="s">
        <v>684</v>
      </c>
    </row>
    <row r="172" spans="1:1" x14ac:dyDescent="0.2">
      <c r="A172" t="s">
        <v>686</v>
      </c>
    </row>
    <row r="173" spans="1:1" x14ac:dyDescent="0.2">
      <c r="A173" t="s">
        <v>688</v>
      </c>
    </row>
    <row r="174" spans="1:1" x14ac:dyDescent="0.2">
      <c r="A174" t="s">
        <v>691</v>
      </c>
    </row>
    <row r="175" spans="1:1" x14ac:dyDescent="0.2">
      <c r="A175" t="s">
        <v>693</v>
      </c>
    </row>
    <row r="176" spans="1:1" x14ac:dyDescent="0.2">
      <c r="A176" t="s">
        <v>695</v>
      </c>
    </row>
    <row r="177" spans="1:1" x14ac:dyDescent="0.2">
      <c r="A177" t="s">
        <v>697</v>
      </c>
    </row>
    <row r="178" spans="1:1" x14ac:dyDescent="0.2">
      <c r="A178" t="s">
        <v>700</v>
      </c>
    </row>
    <row r="179" spans="1:1" x14ac:dyDescent="0.2">
      <c r="A179" t="s">
        <v>701</v>
      </c>
    </row>
    <row r="180" spans="1:1" x14ac:dyDescent="0.2">
      <c r="A180" t="s">
        <v>75</v>
      </c>
    </row>
    <row r="181" spans="1:1" x14ac:dyDescent="0.2">
      <c r="A181" s="17" t="s">
        <v>703</v>
      </c>
    </row>
    <row r="182" spans="1:1" x14ac:dyDescent="0.2">
      <c r="A182" t="s">
        <v>707</v>
      </c>
    </row>
    <row r="183" spans="1:1" x14ac:dyDescent="0.2">
      <c r="A183" s="17" t="s">
        <v>708</v>
      </c>
    </row>
    <row r="184" spans="1:1" x14ac:dyDescent="0.2">
      <c r="A184" t="s">
        <v>709</v>
      </c>
    </row>
    <row r="185" spans="1:1" x14ac:dyDescent="0.2">
      <c r="A185" t="s">
        <v>201</v>
      </c>
    </row>
    <row r="186" spans="1:1" x14ac:dyDescent="0.2">
      <c r="A186" t="s">
        <v>711</v>
      </c>
    </row>
    <row r="187" spans="1:1" x14ac:dyDescent="0.2">
      <c r="A187" t="s">
        <v>712</v>
      </c>
    </row>
    <row r="188" spans="1:1" x14ac:dyDescent="0.2">
      <c r="A188" t="s">
        <v>713</v>
      </c>
    </row>
    <row r="189" spans="1:1" x14ac:dyDescent="0.2">
      <c r="A189" t="s">
        <v>715</v>
      </c>
    </row>
    <row r="190" spans="1:1" x14ac:dyDescent="0.2">
      <c r="A190" t="s">
        <v>716</v>
      </c>
    </row>
    <row r="191" spans="1:1" x14ac:dyDescent="0.2">
      <c r="A191" t="s">
        <v>719</v>
      </c>
    </row>
    <row r="192" spans="1:1" x14ac:dyDescent="0.2">
      <c r="A192" t="s">
        <v>722</v>
      </c>
    </row>
    <row r="193" spans="1:1" x14ac:dyDescent="0.2">
      <c r="A193" t="s">
        <v>725</v>
      </c>
    </row>
    <row r="194" spans="1:1" x14ac:dyDescent="0.2">
      <c r="A194" t="s">
        <v>728</v>
      </c>
    </row>
    <row r="195" spans="1:1" x14ac:dyDescent="0.2">
      <c r="A195" t="s">
        <v>730</v>
      </c>
    </row>
    <row r="196" spans="1:1" x14ac:dyDescent="0.2">
      <c r="A196" t="s">
        <v>1409</v>
      </c>
    </row>
    <row r="197" spans="1:1" x14ac:dyDescent="0.2">
      <c r="A197" t="s">
        <v>734</v>
      </c>
    </row>
    <row r="198" spans="1:1" x14ac:dyDescent="0.2">
      <c r="A198" t="s">
        <v>737</v>
      </c>
    </row>
    <row r="199" spans="1:1" x14ac:dyDescent="0.2">
      <c r="A199" t="s">
        <v>740</v>
      </c>
    </row>
    <row r="200" spans="1:1" x14ac:dyDescent="0.2">
      <c r="A200" t="s">
        <v>742</v>
      </c>
    </row>
    <row r="201" spans="1:1" x14ac:dyDescent="0.2">
      <c r="A201" s="17" t="s">
        <v>744</v>
      </c>
    </row>
    <row r="202" spans="1:1" x14ac:dyDescent="0.2">
      <c r="A202" t="s">
        <v>745</v>
      </c>
    </row>
    <row r="203" spans="1:1" x14ac:dyDescent="0.2">
      <c r="A203" t="s">
        <v>747</v>
      </c>
    </row>
    <row r="204" spans="1:1" x14ac:dyDescent="0.2">
      <c r="A204" t="s">
        <v>749</v>
      </c>
    </row>
    <row r="205" spans="1:1" x14ac:dyDescent="0.2">
      <c r="A205" t="s">
        <v>750</v>
      </c>
    </row>
    <row r="206" spans="1:1" x14ac:dyDescent="0.2">
      <c r="A206" t="s">
        <v>753</v>
      </c>
    </row>
    <row r="207" spans="1:1" x14ac:dyDescent="0.2">
      <c r="A207" t="s">
        <v>755</v>
      </c>
    </row>
    <row r="208" spans="1:1" x14ac:dyDescent="0.2">
      <c r="A208" t="s">
        <v>49</v>
      </c>
    </row>
    <row r="209" spans="1:1" x14ac:dyDescent="0.2">
      <c r="A209" t="s">
        <v>759</v>
      </c>
    </row>
    <row r="210" spans="1:1" x14ac:dyDescent="0.2">
      <c r="A210" s="17" t="s">
        <v>763</v>
      </c>
    </row>
    <row r="211" spans="1:1" x14ac:dyDescent="0.2">
      <c r="A211" s="17" t="s">
        <v>765</v>
      </c>
    </row>
    <row r="212" spans="1:1" x14ac:dyDescent="0.2">
      <c r="A212" t="s">
        <v>260</v>
      </c>
    </row>
    <row r="213" spans="1:1" x14ac:dyDescent="0.2">
      <c r="A213" t="s">
        <v>766</v>
      </c>
    </row>
    <row r="214" spans="1:1" x14ac:dyDescent="0.2">
      <c r="A214" t="s">
        <v>1373</v>
      </c>
    </row>
    <row r="215" spans="1:1" x14ac:dyDescent="0.2">
      <c r="A215" t="s">
        <v>1619</v>
      </c>
    </row>
    <row r="216" spans="1:1" x14ac:dyDescent="0.2">
      <c r="A216" t="s">
        <v>769</v>
      </c>
    </row>
    <row r="217" spans="1:1" x14ac:dyDescent="0.2">
      <c r="A217" t="s">
        <v>771</v>
      </c>
    </row>
    <row r="218" spans="1:1" x14ac:dyDescent="0.2">
      <c r="A218" t="s">
        <v>776</v>
      </c>
    </row>
    <row r="219" spans="1:1" x14ac:dyDescent="0.2">
      <c r="A219" t="s">
        <v>777</v>
      </c>
    </row>
    <row r="220" spans="1:1" x14ac:dyDescent="0.2">
      <c r="A220" t="s">
        <v>779</v>
      </c>
    </row>
    <row r="221" spans="1:1" x14ac:dyDescent="0.2">
      <c r="A221" t="s">
        <v>1665</v>
      </c>
    </row>
    <row r="222" spans="1:1" x14ac:dyDescent="0.2">
      <c r="A222" t="s">
        <v>781</v>
      </c>
    </row>
    <row r="223" spans="1:1" x14ac:dyDescent="0.2">
      <c r="A223" t="s">
        <v>783</v>
      </c>
    </row>
    <row r="224" spans="1:1" x14ac:dyDescent="0.2">
      <c r="A224" t="s">
        <v>785</v>
      </c>
    </row>
    <row r="225" spans="1:1" x14ac:dyDescent="0.2">
      <c r="A225" t="s">
        <v>787</v>
      </c>
    </row>
    <row r="226" spans="1:1" x14ac:dyDescent="0.2">
      <c r="A226" t="s">
        <v>790</v>
      </c>
    </row>
    <row r="227" spans="1:1" x14ac:dyDescent="0.2">
      <c r="A227" t="s">
        <v>793</v>
      </c>
    </row>
    <row r="228" spans="1:1" x14ac:dyDescent="0.2">
      <c r="A228" s="17" t="s">
        <v>93</v>
      </c>
    </row>
    <row r="229" spans="1:1" x14ac:dyDescent="0.2">
      <c r="A229" t="s">
        <v>795</v>
      </c>
    </row>
    <row r="230" spans="1:1" x14ac:dyDescent="0.2">
      <c r="A230" t="s">
        <v>797</v>
      </c>
    </row>
    <row r="231" spans="1:1" x14ac:dyDescent="0.2">
      <c r="A231" t="s">
        <v>799</v>
      </c>
    </row>
    <row r="232" spans="1:1" x14ac:dyDescent="0.2">
      <c r="A232" t="s">
        <v>801</v>
      </c>
    </row>
    <row r="233" spans="1:1" x14ac:dyDescent="0.2">
      <c r="A233" t="s">
        <v>803</v>
      </c>
    </row>
    <row r="234" spans="1:1" x14ac:dyDescent="0.2">
      <c r="A234" t="s">
        <v>807</v>
      </c>
    </row>
    <row r="235" spans="1:1" x14ac:dyDescent="0.2">
      <c r="A235" t="s">
        <v>809</v>
      </c>
    </row>
    <row r="236" spans="1:1" x14ac:dyDescent="0.2">
      <c r="A236" t="s">
        <v>812</v>
      </c>
    </row>
    <row r="237" spans="1:1" x14ac:dyDescent="0.2">
      <c r="A237" t="s">
        <v>814</v>
      </c>
    </row>
    <row r="238" spans="1:1" x14ac:dyDescent="0.2">
      <c r="A238" t="s">
        <v>817</v>
      </c>
    </row>
    <row r="239" spans="1:1" x14ac:dyDescent="0.2">
      <c r="A239" t="s">
        <v>819</v>
      </c>
    </row>
    <row r="240" spans="1:1" x14ac:dyDescent="0.2">
      <c r="A240" t="s">
        <v>820</v>
      </c>
    </row>
    <row r="241" spans="1:1" x14ac:dyDescent="0.2">
      <c r="A241" t="s">
        <v>822</v>
      </c>
    </row>
    <row r="242" spans="1:1" x14ac:dyDescent="0.2">
      <c r="A242" t="s">
        <v>1663</v>
      </c>
    </row>
    <row r="243" spans="1:1" x14ac:dyDescent="0.2">
      <c r="A243" s="17" t="s">
        <v>1507</v>
      </c>
    </row>
    <row r="244" spans="1:1" x14ac:dyDescent="0.2">
      <c r="A244" t="s">
        <v>825</v>
      </c>
    </row>
    <row r="245" spans="1:1" x14ac:dyDescent="0.2">
      <c r="A245" t="s">
        <v>826</v>
      </c>
    </row>
    <row r="246" spans="1:1" x14ac:dyDescent="0.2">
      <c r="A246" t="s">
        <v>830</v>
      </c>
    </row>
    <row r="247" spans="1:1" x14ac:dyDescent="0.2">
      <c r="A247" t="s">
        <v>831</v>
      </c>
    </row>
    <row r="248" spans="1:1" x14ac:dyDescent="0.2">
      <c r="A248" t="s">
        <v>832</v>
      </c>
    </row>
    <row r="249" spans="1:1" x14ac:dyDescent="0.2">
      <c r="A249" t="s">
        <v>833</v>
      </c>
    </row>
    <row r="250" spans="1:1" x14ac:dyDescent="0.2">
      <c r="A250" t="s">
        <v>835</v>
      </c>
    </row>
    <row r="251" spans="1:1" x14ac:dyDescent="0.2">
      <c r="A251" t="s">
        <v>839</v>
      </c>
    </row>
    <row r="252" spans="1:1" x14ac:dyDescent="0.2">
      <c r="A252" s="17" t="s">
        <v>841</v>
      </c>
    </row>
    <row r="253" spans="1:1" x14ac:dyDescent="0.2">
      <c r="A253" t="s">
        <v>844</v>
      </c>
    </row>
    <row r="254" spans="1:1" x14ac:dyDescent="0.2">
      <c r="A254" t="s">
        <v>846</v>
      </c>
    </row>
    <row r="255" spans="1:1" x14ac:dyDescent="0.2">
      <c r="A255" t="s">
        <v>847</v>
      </c>
    </row>
    <row r="256" spans="1:1" x14ac:dyDescent="0.2">
      <c r="A256" t="s">
        <v>848</v>
      </c>
    </row>
    <row r="257" spans="1:1" x14ac:dyDescent="0.2">
      <c r="A257" t="s">
        <v>1664</v>
      </c>
    </row>
    <row r="258" spans="1:1" x14ac:dyDescent="0.2">
      <c r="A258" t="s">
        <v>849</v>
      </c>
    </row>
    <row r="259" spans="1:1" x14ac:dyDescent="0.2">
      <c r="A259" t="s">
        <v>850</v>
      </c>
    </row>
    <row r="260" spans="1:1" x14ac:dyDescent="0.2">
      <c r="A260" t="s">
        <v>853</v>
      </c>
    </row>
    <row r="261" spans="1:1" x14ac:dyDescent="0.2">
      <c r="A261" s="17" t="s">
        <v>854</v>
      </c>
    </row>
    <row r="262" spans="1:1" x14ac:dyDescent="0.2">
      <c r="A262" t="s">
        <v>1631</v>
      </c>
    </row>
    <row r="263" spans="1:1" x14ac:dyDescent="0.2">
      <c r="A263" t="s">
        <v>855</v>
      </c>
    </row>
    <row r="264" spans="1:1" x14ac:dyDescent="0.2">
      <c r="A264" t="s">
        <v>858</v>
      </c>
    </row>
    <row r="265" spans="1:1" x14ac:dyDescent="0.2">
      <c r="A265" t="s">
        <v>859</v>
      </c>
    </row>
    <row r="266" spans="1:1" x14ac:dyDescent="0.2">
      <c r="A266" t="s">
        <v>860</v>
      </c>
    </row>
    <row r="267" spans="1:1" x14ac:dyDescent="0.2">
      <c r="A267" t="s">
        <v>130</v>
      </c>
    </row>
    <row r="268" spans="1:1" x14ac:dyDescent="0.2">
      <c r="A268" t="s">
        <v>869</v>
      </c>
    </row>
    <row r="269" spans="1:1" x14ac:dyDescent="0.2">
      <c r="A269" t="s">
        <v>871</v>
      </c>
    </row>
    <row r="270" spans="1:1" x14ac:dyDescent="0.2">
      <c r="A270" t="s">
        <v>874</v>
      </c>
    </row>
    <row r="271" spans="1:1" x14ac:dyDescent="0.2">
      <c r="A271" t="s">
        <v>875</v>
      </c>
    </row>
    <row r="272" spans="1:1" x14ac:dyDescent="0.2">
      <c r="A272" s="17" t="s">
        <v>877</v>
      </c>
    </row>
    <row r="273" spans="1:1" x14ac:dyDescent="0.2">
      <c r="A273" t="s">
        <v>878</v>
      </c>
    </row>
    <row r="274" spans="1:1" x14ac:dyDescent="0.2">
      <c r="A274" t="s">
        <v>880</v>
      </c>
    </row>
    <row r="275" spans="1:1" x14ac:dyDescent="0.2">
      <c r="A275" t="s">
        <v>883</v>
      </c>
    </row>
    <row r="276" spans="1:1" x14ac:dyDescent="0.2">
      <c r="A276" t="s">
        <v>196</v>
      </c>
    </row>
    <row r="277" spans="1:1" x14ac:dyDescent="0.2">
      <c r="A277" t="s">
        <v>886</v>
      </c>
    </row>
    <row r="278" spans="1:1" x14ac:dyDescent="0.2">
      <c r="A278" s="17" t="s">
        <v>888</v>
      </c>
    </row>
    <row r="279" spans="1:1" x14ac:dyDescent="0.2">
      <c r="A279" t="s">
        <v>68</v>
      </c>
    </row>
    <row r="280" spans="1:1" x14ac:dyDescent="0.2">
      <c r="A280" t="s">
        <v>314</v>
      </c>
    </row>
    <row r="281" spans="1:1" x14ac:dyDescent="0.2">
      <c r="A281" t="s">
        <v>890</v>
      </c>
    </row>
    <row r="282" spans="1:1" x14ac:dyDescent="0.2">
      <c r="A282" t="s">
        <v>892</v>
      </c>
    </row>
    <row r="283" spans="1:1" x14ac:dyDescent="0.2">
      <c r="A283" s="17" t="s">
        <v>894</v>
      </c>
    </row>
    <row r="284" spans="1:1" x14ac:dyDescent="0.2">
      <c r="A284" s="17" t="s">
        <v>896</v>
      </c>
    </row>
    <row r="285" spans="1:1" x14ac:dyDescent="0.2">
      <c r="A285" t="s">
        <v>897</v>
      </c>
    </row>
    <row r="286" spans="1:1" x14ac:dyDescent="0.2">
      <c r="A286" t="s">
        <v>899</v>
      </c>
    </row>
    <row r="287" spans="1:1" x14ac:dyDescent="0.2">
      <c r="A287" t="s">
        <v>900</v>
      </c>
    </row>
    <row r="288" spans="1:1" x14ac:dyDescent="0.2">
      <c r="A288" t="s">
        <v>904</v>
      </c>
    </row>
    <row r="289" spans="1:1" x14ac:dyDescent="0.2">
      <c r="A289" t="s">
        <v>108</v>
      </c>
    </row>
    <row r="290" spans="1:1" x14ac:dyDescent="0.2">
      <c r="A290" t="s">
        <v>906</v>
      </c>
    </row>
    <row r="291" spans="1:1" x14ac:dyDescent="0.2">
      <c r="A291" t="s">
        <v>907</v>
      </c>
    </row>
    <row r="292" spans="1:1" x14ac:dyDescent="0.2">
      <c r="A292" t="s">
        <v>81</v>
      </c>
    </row>
    <row r="293" spans="1:1" x14ac:dyDescent="0.2">
      <c r="A293" t="s">
        <v>908</v>
      </c>
    </row>
    <row r="294" spans="1:1" x14ac:dyDescent="0.2">
      <c r="A294" t="s">
        <v>2</v>
      </c>
    </row>
    <row r="295" spans="1:1" x14ac:dyDescent="0.2">
      <c r="A295" t="s">
        <v>909</v>
      </c>
    </row>
    <row r="296" spans="1:1" x14ac:dyDescent="0.2">
      <c r="A296" t="s">
        <v>22</v>
      </c>
    </row>
    <row r="297" spans="1:1" x14ac:dyDescent="0.2">
      <c r="A297" t="s">
        <v>911</v>
      </c>
    </row>
    <row r="298" spans="1:1" x14ac:dyDescent="0.2">
      <c r="A298" t="s">
        <v>914</v>
      </c>
    </row>
    <row r="299" spans="1:1" x14ac:dyDescent="0.2">
      <c r="A299" t="s">
        <v>915</v>
      </c>
    </row>
    <row r="300" spans="1:1" x14ac:dyDescent="0.2">
      <c r="A300" t="s">
        <v>917</v>
      </c>
    </row>
    <row r="301" spans="1:1" x14ac:dyDescent="0.2">
      <c r="A301" t="s">
        <v>920</v>
      </c>
    </row>
    <row r="302" spans="1:1" x14ac:dyDescent="0.2">
      <c r="A302" s="17" t="s">
        <v>922</v>
      </c>
    </row>
    <row r="303" spans="1:1" x14ac:dyDescent="0.2">
      <c r="A303" t="s">
        <v>923</v>
      </c>
    </row>
    <row r="304" spans="1:1" x14ac:dyDescent="0.2">
      <c r="A304" t="s">
        <v>924</v>
      </c>
    </row>
    <row r="305" spans="1:1" x14ac:dyDescent="0.2">
      <c r="A305" t="s">
        <v>926</v>
      </c>
    </row>
    <row r="306" spans="1:1" x14ac:dyDescent="0.2">
      <c r="A306" t="s">
        <v>102</v>
      </c>
    </row>
    <row r="307" spans="1:1" x14ac:dyDescent="0.2">
      <c r="A307" t="s">
        <v>928</v>
      </c>
    </row>
    <row r="308" spans="1:1" x14ac:dyDescent="0.2">
      <c r="A308" t="s">
        <v>931</v>
      </c>
    </row>
    <row r="309" spans="1:1" x14ac:dyDescent="0.2">
      <c r="A309" s="17" t="s">
        <v>298</v>
      </c>
    </row>
    <row r="310" spans="1:1" x14ac:dyDescent="0.2">
      <c r="A310" t="s">
        <v>932</v>
      </c>
    </row>
    <row r="311" spans="1:1" x14ac:dyDescent="0.2">
      <c r="A311" t="s">
        <v>933</v>
      </c>
    </row>
    <row r="312" spans="1:1" x14ac:dyDescent="0.2">
      <c r="A312" t="s">
        <v>935</v>
      </c>
    </row>
    <row r="313" spans="1:1" x14ac:dyDescent="0.2">
      <c r="A313" t="s">
        <v>76</v>
      </c>
    </row>
    <row r="314" spans="1:1" x14ac:dyDescent="0.2">
      <c r="A314" t="s">
        <v>936</v>
      </c>
    </row>
    <row r="315" spans="1:1" x14ac:dyDescent="0.2">
      <c r="A315" t="s">
        <v>23</v>
      </c>
    </row>
    <row r="316" spans="1:1" x14ac:dyDescent="0.2">
      <c r="A316" t="s">
        <v>938</v>
      </c>
    </row>
    <row r="317" spans="1:1" x14ac:dyDescent="0.2">
      <c r="A317" t="s">
        <v>940</v>
      </c>
    </row>
    <row r="318" spans="1:1" x14ac:dyDescent="0.2">
      <c r="A318" s="17" t="s">
        <v>263</v>
      </c>
    </row>
    <row r="319" spans="1:1" x14ac:dyDescent="0.2">
      <c r="A319" t="s">
        <v>943</v>
      </c>
    </row>
    <row r="320" spans="1:1" x14ac:dyDescent="0.2">
      <c r="A320" s="17" t="s">
        <v>945</v>
      </c>
    </row>
    <row r="321" spans="1:1" x14ac:dyDescent="0.2">
      <c r="A321" t="s">
        <v>946</v>
      </c>
    </row>
    <row r="322" spans="1:1" x14ac:dyDescent="0.2">
      <c r="A322" t="s">
        <v>948</v>
      </c>
    </row>
    <row r="323" spans="1:1" x14ac:dyDescent="0.2">
      <c r="A323" t="s">
        <v>949</v>
      </c>
    </row>
    <row r="324" spans="1:1" x14ac:dyDescent="0.2">
      <c r="A324" s="17" t="s">
        <v>24</v>
      </c>
    </row>
    <row r="325" spans="1:1" x14ac:dyDescent="0.2">
      <c r="A325" t="s">
        <v>953</v>
      </c>
    </row>
    <row r="326" spans="1:1" x14ac:dyDescent="0.2">
      <c r="A326" t="s">
        <v>276</v>
      </c>
    </row>
    <row r="327" spans="1:1" x14ac:dyDescent="0.2">
      <c r="A327" t="s">
        <v>197</v>
      </c>
    </row>
    <row r="328" spans="1:1" x14ac:dyDescent="0.2">
      <c r="A328" t="s">
        <v>955</v>
      </c>
    </row>
    <row r="329" spans="1:1" x14ac:dyDescent="0.2">
      <c r="A329" t="s">
        <v>957</v>
      </c>
    </row>
    <row r="330" spans="1:1" x14ac:dyDescent="0.2">
      <c r="A330" t="s">
        <v>958</v>
      </c>
    </row>
    <row r="331" spans="1:1" x14ac:dyDescent="0.2">
      <c r="A331" s="17" t="s">
        <v>960</v>
      </c>
    </row>
    <row r="332" spans="1:1" x14ac:dyDescent="0.2">
      <c r="A332" t="s">
        <v>961</v>
      </c>
    </row>
    <row r="333" spans="1:1" x14ac:dyDescent="0.2">
      <c r="A333" t="s">
        <v>967</v>
      </c>
    </row>
    <row r="334" spans="1:1" x14ac:dyDescent="0.2">
      <c r="A334" t="s">
        <v>969</v>
      </c>
    </row>
    <row r="335" spans="1:1" x14ac:dyDescent="0.2">
      <c r="A335" t="s">
        <v>972</v>
      </c>
    </row>
    <row r="336" spans="1:1" x14ac:dyDescent="0.2">
      <c r="A336" t="s">
        <v>973</v>
      </c>
    </row>
    <row r="337" spans="1:1" x14ac:dyDescent="0.2">
      <c r="A337" t="s">
        <v>976</v>
      </c>
    </row>
    <row r="338" spans="1:1" x14ac:dyDescent="0.2">
      <c r="A338" s="17" t="s">
        <v>979</v>
      </c>
    </row>
    <row r="339" spans="1:1" x14ac:dyDescent="0.2">
      <c r="A339" t="s">
        <v>981</v>
      </c>
    </row>
    <row r="340" spans="1:1" x14ac:dyDescent="0.2">
      <c r="A340" t="s">
        <v>983</v>
      </c>
    </row>
    <row r="341" spans="1:1" x14ac:dyDescent="0.2">
      <c r="A341" t="s">
        <v>986</v>
      </c>
    </row>
    <row r="342" spans="1:1" x14ac:dyDescent="0.2">
      <c r="A342" t="s">
        <v>987</v>
      </c>
    </row>
    <row r="343" spans="1:1" x14ac:dyDescent="0.2">
      <c r="A343" t="s">
        <v>990</v>
      </c>
    </row>
    <row r="344" spans="1:1" x14ac:dyDescent="0.2">
      <c r="A344" t="s">
        <v>991</v>
      </c>
    </row>
    <row r="345" spans="1:1" x14ac:dyDescent="0.2">
      <c r="A345" t="s">
        <v>993</v>
      </c>
    </row>
    <row r="346" spans="1:1" x14ac:dyDescent="0.2">
      <c r="A346" t="s">
        <v>994</v>
      </c>
    </row>
    <row r="347" spans="1:1" x14ac:dyDescent="0.2">
      <c r="A347" t="s">
        <v>996</v>
      </c>
    </row>
    <row r="348" spans="1:1" x14ac:dyDescent="0.2">
      <c r="A348" t="s">
        <v>999</v>
      </c>
    </row>
    <row r="349" spans="1:1" x14ac:dyDescent="0.2">
      <c r="A349" t="s">
        <v>161</v>
      </c>
    </row>
    <row r="350" spans="1:1" x14ac:dyDescent="0.2">
      <c r="A350" t="s">
        <v>1001</v>
      </c>
    </row>
    <row r="351" spans="1:1" x14ac:dyDescent="0.2">
      <c r="A351" s="17" t="s">
        <v>1005</v>
      </c>
    </row>
    <row r="352" spans="1:1" x14ac:dyDescent="0.2">
      <c r="A352" t="s">
        <v>1007</v>
      </c>
    </row>
    <row r="353" spans="1:1" x14ac:dyDescent="0.2">
      <c r="A353" t="s">
        <v>291</v>
      </c>
    </row>
    <row r="354" spans="1:1" x14ac:dyDescent="0.2">
      <c r="A354" t="s">
        <v>1009</v>
      </c>
    </row>
    <row r="355" spans="1:1" x14ac:dyDescent="0.2">
      <c r="A355" t="s">
        <v>1011</v>
      </c>
    </row>
    <row r="356" spans="1:1" x14ac:dyDescent="0.2">
      <c r="A356" t="s">
        <v>1014</v>
      </c>
    </row>
    <row r="357" spans="1:1" x14ac:dyDescent="0.2">
      <c r="A357" t="s">
        <v>1016</v>
      </c>
    </row>
    <row r="358" spans="1:1" x14ac:dyDescent="0.2">
      <c r="A358" t="s">
        <v>1019</v>
      </c>
    </row>
    <row r="359" spans="1:1" x14ac:dyDescent="0.2">
      <c r="A359" t="s">
        <v>1021</v>
      </c>
    </row>
    <row r="360" spans="1:1" x14ac:dyDescent="0.2">
      <c r="A360" t="s">
        <v>1023</v>
      </c>
    </row>
    <row r="361" spans="1:1" x14ac:dyDescent="0.2">
      <c r="A361" t="s">
        <v>1025</v>
      </c>
    </row>
    <row r="362" spans="1:1" x14ac:dyDescent="0.2">
      <c r="A362" t="s">
        <v>1026</v>
      </c>
    </row>
    <row r="363" spans="1:1" x14ac:dyDescent="0.2">
      <c r="A363" t="s">
        <v>1028</v>
      </c>
    </row>
    <row r="364" spans="1:1" x14ac:dyDescent="0.2">
      <c r="A364" t="s">
        <v>1030</v>
      </c>
    </row>
    <row r="365" spans="1:1" x14ac:dyDescent="0.2">
      <c r="A365" t="s">
        <v>45</v>
      </c>
    </row>
    <row r="366" spans="1:1" x14ac:dyDescent="0.2">
      <c r="A366" s="17" t="s">
        <v>1031</v>
      </c>
    </row>
    <row r="367" spans="1:1" x14ac:dyDescent="0.2">
      <c r="A367" t="s">
        <v>1032</v>
      </c>
    </row>
    <row r="368" spans="1:1" x14ac:dyDescent="0.2">
      <c r="A368" t="s">
        <v>1033</v>
      </c>
    </row>
    <row r="369" spans="1:1" x14ac:dyDescent="0.2">
      <c r="A369" t="s">
        <v>89</v>
      </c>
    </row>
    <row r="370" spans="1:1" x14ac:dyDescent="0.2">
      <c r="A370" t="s">
        <v>50</v>
      </c>
    </row>
    <row r="371" spans="1:1" x14ac:dyDescent="0.2">
      <c r="A371" t="s">
        <v>55</v>
      </c>
    </row>
    <row r="372" spans="1:1" x14ac:dyDescent="0.2">
      <c r="A372" t="s">
        <v>1034</v>
      </c>
    </row>
    <row r="373" spans="1:1" x14ac:dyDescent="0.2">
      <c r="A373" t="s">
        <v>1035</v>
      </c>
    </row>
    <row r="374" spans="1:1" x14ac:dyDescent="0.2">
      <c r="A374" t="s">
        <v>1037</v>
      </c>
    </row>
    <row r="375" spans="1:1" x14ac:dyDescent="0.2">
      <c r="A375" t="s">
        <v>1543</v>
      </c>
    </row>
    <row r="376" spans="1:1" x14ac:dyDescent="0.2">
      <c r="A376" t="s">
        <v>1038</v>
      </c>
    </row>
    <row r="377" spans="1:1" x14ac:dyDescent="0.2">
      <c r="A377" t="s">
        <v>1039</v>
      </c>
    </row>
    <row r="378" spans="1:1" x14ac:dyDescent="0.2">
      <c r="A378" t="s">
        <v>51</v>
      </c>
    </row>
    <row r="379" spans="1:1" x14ac:dyDescent="0.2">
      <c r="A379" t="s">
        <v>1041</v>
      </c>
    </row>
    <row r="380" spans="1:1" x14ac:dyDescent="0.2">
      <c r="A380" t="s">
        <v>1043</v>
      </c>
    </row>
    <row r="381" spans="1:1" x14ac:dyDescent="0.2">
      <c r="A381" t="s">
        <v>1045</v>
      </c>
    </row>
    <row r="382" spans="1:1" x14ac:dyDescent="0.2">
      <c r="A382" t="s">
        <v>1046</v>
      </c>
    </row>
    <row r="383" spans="1:1" x14ac:dyDescent="0.2">
      <c r="A383" t="s">
        <v>1048</v>
      </c>
    </row>
    <row r="384" spans="1:1" x14ac:dyDescent="0.2">
      <c r="A384" t="s">
        <v>1049</v>
      </c>
    </row>
    <row r="385" spans="1:1" x14ac:dyDescent="0.2">
      <c r="A385" s="17" t="s">
        <v>1050</v>
      </c>
    </row>
    <row r="386" spans="1:1" x14ac:dyDescent="0.2">
      <c r="A386" t="s">
        <v>1053</v>
      </c>
    </row>
    <row r="387" spans="1:1" x14ac:dyDescent="0.2">
      <c r="A387" t="s">
        <v>1625</v>
      </c>
    </row>
    <row r="388" spans="1:1" x14ac:dyDescent="0.2">
      <c r="A388" t="s">
        <v>286</v>
      </c>
    </row>
    <row r="389" spans="1:1" x14ac:dyDescent="0.2">
      <c r="A389" t="s">
        <v>112</v>
      </c>
    </row>
    <row r="390" spans="1:1" x14ac:dyDescent="0.2">
      <c r="A390" s="17" t="s">
        <v>1056</v>
      </c>
    </row>
    <row r="391" spans="1:1" x14ac:dyDescent="0.2">
      <c r="A391" t="s">
        <v>1058</v>
      </c>
    </row>
    <row r="392" spans="1:1" x14ac:dyDescent="0.2">
      <c r="A392" t="s">
        <v>1059</v>
      </c>
    </row>
    <row r="393" spans="1:1" x14ac:dyDescent="0.2">
      <c r="A393" s="17" t="s">
        <v>1060</v>
      </c>
    </row>
    <row r="394" spans="1:1" x14ac:dyDescent="0.2">
      <c r="A394" t="s">
        <v>1062</v>
      </c>
    </row>
    <row r="395" spans="1:1" x14ac:dyDescent="0.2">
      <c r="A395" t="s">
        <v>1064</v>
      </c>
    </row>
    <row r="396" spans="1:1" x14ac:dyDescent="0.2">
      <c r="A396" t="s">
        <v>1067</v>
      </c>
    </row>
    <row r="397" spans="1:1" x14ac:dyDescent="0.2">
      <c r="A397" t="s">
        <v>1070</v>
      </c>
    </row>
    <row r="398" spans="1:1" x14ac:dyDescent="0.2">
      <c r="A398" t="s">
        <v>1072</v>
      </c>
    </row>
    <row r="399" spans="1:1" x14ac:dyDescent="0.2">
      <c r="A399" s="17" t="s">
        <v>1074</v>
      </c>
    </row>
    <row r="400" spans="1:1" x14ac:dyDescent="0.2">
      <c r="A400" t="s">
        <v>1075</v>
      </c>
    </row>
    <row r="401" spans="1:1" x14ac:dyDescent="0.2">
      <c r="A401" t="s">
        <v>1076</v>
      </c>
    </row>
    <row r="402" spans="1:1" x14ac:dyDescent="0.2">
      <c r="A402" t="s">
        <v>1078</v>
      </c>
    </row>
    <row r="403" spans="1:1" x14ac:dyDescent="0.2">
      <c r="A403" t="s">
        <v>1082</v>
      </c>
    </row>
    <row r="404" spans="1:1" x14ac:dyDescent="0.2">
      <c r="A404" t="s">
        <v>1085</v>
      </c>
    </row>
    <row r="405" spans="1:1" x14ac:dyDescent="0.2">
      <c r="A405" t="s">
        <v>145</v>
      </c>
    </row>
    <row r="406" spans="1:1" x14ac:dyDescent="0.2">
      <c r="A406" t="s">
        <v>1087</v>
      </c>
    </row>
    <row r="407" spans="1:1" x14ac:dyDescent="0.2">
      <c r="A407" t="s">
        <v>1088</v>
      </c>
    </row>
    <row r="408" spans="1:1" x14ac:dyDescent="0.2">
      <c r="A408" t="s">
        <v>1090</v>
      </c>
    </row>
    <row r="409" spans="1:1" x14ac:dyDescent="0.2">
      <c r="A409" t="s">
        <v>1093</v>
      </c>
    </row>
    <row r="410" spans="1:1" x14ac:dyDescent="0.2">
      <c r="A410" t="s">
        <v>1096</v>
      </c>
    </row>
    <row r="411" spans="1:1" x14ac:dyDescent="0.2">
      <c r="A411" t="s">
        <v>1098</v>
      </c>
    </row>
    <row r="412" spans="1:1" x14ac:dyDescent="0.2">
      <c r="A412" t="s">
        <v>1100</v>
      </c>
    </row>
    <row r="413" spans="1:1" x14ac:dyDescent="0.2">
      <c r="A413" t="s">
        <v>253</v>
      </c>
    </row>
    <row r="414" spans="1:1" x14ac:dyDescent="0.2">
      <c r="A414" s="17" t="s">
        <v>1103</v>
      </c>
    </row>
    <row r="415" spans="1:1" x14ac:dyDescent="0.2">
      <c r="A415" t="s">
        <v>1104</v>
      </c>
    </row>
    <row r="416" spans="1:1" x14ac:dyDescent="0.2">
      <c r="A416" t="s">
        <v>1106</v>
      </c>
    </row>
    <row r="417" spans="1:1" x14ac:dyDescent="0.2">
      <c r="A417" t="s">
        <v>1108</v>
      </c>
    </row>
    <row r="418" spans="1:1" x14ac:dyDescent="0.2">
      <c r="A418" t="s">
        <v>1110</v>
      </c>
    </row>
    <row r="419" spans="1:1" x14ac:dyDescent="0.2">
      <c r="A419" t="s">
        <v>1112</v>
      </c>
    </row>
    <row r="420" spans="1:1" x14ac:dyDescent="0.2">
      <c r="A420" t="s">
        <v>1113</v>
      </c>
    </row>
    <row r="421" spans="1:1" x14ac:dyDescent="0.2">
      <c r="A421" s="17" t="s">
        <v>1115</v>
      </c>
    </row>
    <row r="422" spans="1:1" x14ac:dyDescent="0.2">
      <c r="A422" t="s">
        <v>1117</v>
      </c>
    </row>
    <row r="423" spans="1:1" x14ac:dyDescent="0.2">
      <c r="A423" s="14" t="s">
        <v>1120</v>
      </c>
    </row>
    <row r="424" spans="1:1" x14ac:dyDescent="0.2">
      <c r="A424" t="s">
        <v>1122</v>
      </c>
    </row>
    <row r="425" spans="1:1" x14ac:dyDescent="0.2">
      <c r="A425" t="s">
        <v>1123</v>
      </c>
    </row>
    <row r="426" spans="1:1" x14ac:dyDescent="0.2">
      <c r="A426" t="s">
        <v>1124</v>
      </c>
    </row>
    <row r="427" spans="1:1" x14ac:dyDescent="0.2">
      <c r="A427" t="s">
        <v>1126</v>
      </c>
    </row>
    <row r="428" spans="1:1" x14ac:dyDescent="0.2">
      <c r="A428" t="s">
        <v>1128</v>
      </c>
    </row>
    <row r="429" spans="1:1" x14ac:dyDescent="0.2">
      <c r="A429" t="s">
        <v>1630</v>
      </c>
    </row>
    <row r="430" spans="1:1" x14ac:dyDescent="0.2">
      <c r="A430" s="17" t="s">
        <v>1130</v>
      </c>
    </row>
    <row r="431" spans="1:1" x14ac:dyDescent="0.2">
      <c r="A431" t="s">
        <v>277</v>
      </c>
    </row>
    <row r="432" spans="1:1" x14ac:dyDescent="0.2">
      <c r="A432" t="s">
        <v>1132</v>
      </c>
    </row>
    <row r="433" spans="1:1" x14ac:dyDescent="0.2">
      <c r="A433" t="s">
        <v>1622</v>
      </c>
    </row>
    <row r="434" spans="1:1" x14ac:dyDescent="0.2">
      <c r="A434" t="s">
        <v>1134</v>
      </c>
    </row>
    <row r="435" spans="1:1" x14ac:dyDescent="0.2">
      <c r="A435" t="s">
        <v>1135</v>
      </c>
    </row>
    <row r="436" spans="1:1" x14ac:dyDescent="0.2">
      <c r="A436" t="s">
        <v>1136</v>
      </c>
    </row>
    <row r="437" spans="1:1" x14ac:dyDescent="0.2">
      <c r="A437" t="s">
        <v>1138</v>
      </c>
    </row>
    <row r="438" spans="1:1" x14ac:dyDescent="0.2">
      <c r="A438" t="s">
        <v>1140</v>
      </c>
    </row>
    <row r="439" spans="1:1" x14ac:dyDescent="0.2">
      <c r="A439" t="s">
        <v>1142</v>
      </c>
    </row>
    <row r="440" spans="1:1" x14ac:dyDescent="0.2">
      <c r="A440" t="s">
        <v>1145</v>
      </c>
    </row>
    <row r="441" spans="1:1" x14ac:dyDescent="0.2">
      <c r="A441" s="17" t="s">
        <v>1147</v>
      </c>
    </row>
    <row r="442" spans="1:1" x14ac:dyDescent="0.2">
      <c r="A442" t="s">
        <v>1149</v>
      </c>
    </row>
    <row r="443" spans="1:1" x14ac:dyDescent="0.2">
      <c r="A443" t="s">
        <v>1150</v>
      </c>
    </row>
    <row r="444" spans="1:1" x14ac:dyDescent="0.2">
      <c r="A444" s="17" t="s">
        <v>1151</v>
      </c>
    </row>
    <row r="445" spans="1:1" x14ac:dyDescent="0.2">
      <c r="A445" t="s">
        <v>1581</v>
      </c>
    </row>
    <row r="446" spans="1:1" x14ac:dyDescent="0.2">
      <c r="A446" t="s">
        <v>1157</v>
      </c>
    </row>
    <row r="447" spans="1:1" x14ac:dyDescent="0.2">
      <c r="A447" t="s">
        <v>1160</v>
      </c>
    </row>
    <row r="448" spans="1:1" x14ac:dyDescent="0.2">
      <c r="A448" t="s">
        <v>1163</v>
      </c>
    </row>
    <row r="449" spans="1:1" x14ac:dyDescent="0.2">
      <c r="A449" t="s">
        <v>1165</v>
      </c>
    </row>
    <row r="450" spans="1:1" x14ac:dyDescent="0.2">
      <c r="A450" t="s">
        <v>1166</v>
      </c>
    </row>
    <row r="451" spans="1:1" x14ac:dyDescent="0.2">
      <c r="A451" t="s">
        <v>1616</v>
      </c>
    </row>
    <row r="452" spans="1:1" x14ac:dyDescent="0.2">
      <c r="A452" t="s">
        <v>1168</v>
      </c>
    </row>
    <row r="453" spans="1:1" x14ac:dyDescent="0.2">
      <c r="A453" s="17" t="s">
        <v>1169</v>
      </c>
    </row>
    <row r="454" spans="1:1" x14ac:dyDescent="0.2">
      <c r="A454" t="s">
        <v>1171</v>
      </c>
    </row>
    <row r="455" spans="1:1" x14ac:dyDescent="0.2">
      <c r="A455" t="s">
        <v>1173</v>
      </c>
    </row>
    <row r="456" spans="1:1" x14ac:dyDescent="0.2">
      <c r="A456" t="s">
        <v>1174</v>
      </c>
    </row>
    <row r="457" spans="1:1" x14ac:dyDescent="0.2">
      <c r="A457" t="s">
        <v>289</v>
      </c>
    </row>
    <row r="458" spans="1:1" x14ac:dyDescent="0.2">
      <c r="A458" t="s">
        <v>1176</v>
      </c>
    </row>
    <row r="459" spans="1:1" x14ac:dyDescent="0.2">
      <c r="A459" t="s">
        <v>1178</v>
      </c>
    </row>
    <row r="460" spans="1:1" x14ac:dyDescent="0.2">
      <c r="A460" t="s">
        <v>1179</v>
      </c>
    </row>
    <row r="461" spans="1:1" x14ac:dyDescent="0.2">
      <c r="A461" t="s">
        <v>1180</v>
      </c>
    </row>
    <row r="462" spans="1:1" x14ac:dyDescent="0.2">
      <c r="A462" t="s">
        <v>1182</v>
      </c>
    </row>
    <row r="463" spans="1:1" x14ac:dyDescent="0.2">
      <c r="A463" t="s">
        <v>1184</v>
      </c>
    </row>
    <row r="464" spans="1:1" x14ac:dyDescent="0.2">
      <c r="A464" t="s">
        <v>47</v>
      </c>
    </row>
    <row r="465" spans="1:1" x14ac:dyDescent="0.2">
      <c r="A465" t="s">
        <v>1187</v>
      </c>
    </row>
    <row r="466" spans="1:1" x14ac:dyDescent="0.2">
      <c r="A466" t="s">
        <v>1189</v>
      </c>
    </row>
    <row r="467" spans="1:1" x14ac:dyDescent="0.2">
      <c r="A467" t="s">
        <v>1191</v>
      </c>
    </row>
    <row r="468" spans="1:1" x14ac:dyDescent="0.2">
      <c r="A468" t="s">
        <v>135</v>
      </c>
    </row>
    <row r="469" spans="1:1" x14ac:dyDescent="0.2">
      <c r="A469" t="s">
        <v>1193</v>
      </c>
    </row>
    <row r="470" spans="1:1" x14ac:dyDescent="0.2">
      <c r="A470" s="17" t="s">
        <v>1195</v>
      </c>
    </row>
    <row r="471" spans="1:1" x14ac:dyDescent="0.2">
      <c r="A471" t="s">
        <v>1197</v>
      </c>
    </row>
    <row r="472" spans="1:1" x14ac:dyDescent="0.2">
      <c r="A472" t="s">
        <v>266</v>
      </c>
    </row>
    <row r="473" spans="1:1" x14ac:dyDescent="0.2">
      <c r="A473" t="s">
        <v>1198</v>
      </c>
    </row>
    <row r="474" spans="1:1" x14ac:dyDescent="0.2">
      <c r="A474" t="s">
        <v>1201</v>
      </c>
    </row>
    <row r="475" spans="1:1" x14ac:dyDescent="0.2">
      <c r="A475" t="s">
        <v>1203</v>
      </c>
    </row>
    <row r="476" spans="1:1" x14ac:dyDescent="0.2">
      <c r="A476" t="s">
        <v>1205</v>
      </c>
    </row>
    <row r="477" spans="1:1" x14ac:dyDescent="0.2">
      <c r="A477" t="s">
        <v>1206</v>
      </c>
    </row>
    <row r="478" spans="1:1" x14ac:dyDescent="0.2">
      <c r="A478" t="s">
        <v>1208</v>
      </c>
    </row>
    <row r="479" spans="1:1" x14ac:dyDescent="0.2">
      <c r="A479" t="s">
        <v>1210</v>
      </c>
    </row>
    <row r="480" spans="1:1" x14ac:dyDescent="0.2">
      <c r="A480" t="s">
        <v>1212</v>
      </c>
    </row>
    <row r="481" spans="1:1" x14ac:dyDescent="0.2">
      <c r="A481" t="s">
        <v>1214</v>
      </c>
    </row>
    <row r="482" spans="1:1" x14ac:dyDescent="0.2">
      <c r="A482" t="s">
        <v>90</v>
      </c>
    </row>
    <row r="483" spans="1:1" x14ac:dyDescent="0.2">
      <c r="A483" t="s">
        <v>193</v>
      </c>
    </row>
    <row r="484" spans="1:1" x14ac:dyDescent="0.2">
      <c r="A484" t="s">
        <v>1216</v>
      </c>
    </row>
    <row r="485" spans="1:1" x14ac:dyDescent="0.2">
      <c r="A485" t="s">
        <v>1217</v>
      </c>
    </row>
    <row r="486" spans="1:1" x14ac:dyDescent="0.2">
      <c r="A486" t="s">
        <v>1219</v>
      </c>
    </row>
    <row r="487" spans="1:1" x14ac:dyDescent="0.2">
      <c r="A487" t="s">
        <v>1221</v>
      </c>
    </row>
    <row r="488" spans="1:1" x14ac:dyDescent="0.2">
      <c r="A488" t="s">
        <v>1223</v>
      </c>
    </row>
    <row r="489" spans="1:1" x14ac:dyDescent="0.2">
      <c r="A489" t="s">
        <v>1225</v>
      </c>
    </row>
    <row r="490" spans="1:1" x14ac:dyDescent="0.2">
      <c r="A490" t="s">
        <v>1226</v>
      </c>
    </row>
    <row r="491" spans="1:1" x14ac:dyDescent="0.2">
      <c r="A491" t="s">
        <v>1227</v>
      </c>
    </row>
    <row r="492" spans="1:1" x14ac:dyDescent="0.2">
      <c r="A492" t="s">
        <v>1231</v>
      </c>
    </row>
    <row r="493" spans="1:1" x14ac:dyDescent="0.2">
      <c r="A493" t="s">
        <v>1234</v>
      </c>
    </row>
    <row r="494" spans="1:1" x14ac:dyDescent="0.2">
      <c r="A494" t="s">
        <v>1235</v>
      </c>
    </row>
    <row r="495" spans="1:1" x14ac:dyDescent="0.2">
      <c r="A495" t="s">
        <v>1237</v>
      </c>
    </row>
    <row r="496" spans="1:1" x14ac:dyDescent="0.2">
      <c r="A496" s="17" t="s">
        <v>1334</v>
      </c>
    </row>
    <row r="497" spans="1:1" x14ac:dyDescent="0.2">
      <c r="A497" t="s">
        <v>1238</v>
      </c>
    </row>
    <row r="498" spans="1:1" x14ac:dyDescent="0.2">
      <c r="A498" t="s">
        <v>65</v>
      </c>
    </row>
    <row r="499" spans="1:1" x14ac:dyDescent="0.2">
      <c r="A499" t="s">
        <v>1240</v>
      </c>
    </row>
    <row r="500" spans="1:1" x14ac:dyDescent="0.2">
      <c r="A500" s="17" t="s">
        <v>1241</v>
      </c>
    </row>
    <row r="501" spans="1:1" x14ac:dyDescent="0.2">
      <c r="A501" t="s">
        <v>318</v>
      </c>
    </row>
    <row r="502" spans="1:1" x14ac:dyDescent="0.2">
      <c r="A502" t="s">
        <v>1242</v>
      </c>
    </row>
    <row r="503" spans="1:1" x14ac:dyDescent="0.2">
      <c r="A503" t="s">
        <v>1243</v>
      </c>
    </row>
    <row r="504" spans="1:1" x14ac:dyDescent="0.2">
      <c r="A504" t="s">
        <v>1245</v>
      </c>
    </row>
    <row r="505" spans="1:1" x14ac:dyDescent="0.2">
      <c r="A505" s="17" t="s">
        <v>95</v>
      </c>
    </row>
    <row r="506" spans="1:1" x14ac:dyDescent="0.2">
      <c r="A506" t="s">
        <v>1247</v>
      </c>
    </row>
    <row r="507" spans="1:1" x14ac:dyDescent="0.2">
      <c r="A507" t="s">
        <v>188</v>
      </c>
    </row>
    <row r="508" spans="1:1" x14ac:dyDescent="0.2">
      <c r="A508" t="s">
        <v>1248</v>
      </c>
    </row>
    <row r="509" spans="1:1" x14ac:dyDescent="0.2">
      <c r="A509" t="s">
        <v>1250</v>
      </c>
    </row>
    <row r="510" spans="1:1" x14ac:dyDescent="0.2">
      <c r="A510" t="s">
        <v>1252</v>
      </c>
    </row>
    <row r="511" spans="1:1" x14ac:dyDescent="0.2">
      <c r="A511" t="s">
        <v>1254</v>
      </c>
    </row>
    <row r="512" spans="1:1" x14ac:dyDescent="0.2">
      <c r="A512" t="s">
        <v>1256</v>
      </c>
    </row>
    <row r="513" spans="1:1" x14ac:dyDescent="0.2">
      <c r="A513" t="s">
        <v>1257</v>
      </c>
    </row>
    <row r="514" spans="1:1" x14ac:dyDescent="0.2">
      <c r="A514" t="s">
        <v>1258</v>
      </c>
    </row>
    <row r="515" spans="1:1" x14ac:dyDescent="0.2">
      <c r="A515" t="s">
        <v>1260</v>
      </c>
    </row>
    <row r="516" spans="1:1" x14ac:dyDescent="0.2">
      <c r="A516" t="s">
        <v>1262</v>
      </c>
    </row>
    <row r="517" spans="1:1" x14ac:dyDescent="0.2">
      <c r="A517" t="s">
        <v>1268</v>
      </c>
    </row>
    <row r="518" spans="1:1" x14ac:dyDescent="0.2">
      <c r="A518" t="s">
        <v>1270</v>
      </c>
    </row>
    <row r="519" spans="1:1" x14ac:dyDescent="0.2">
      <c r="A519" t="s">
        <v>3</v>
      </c>
    </row>
    <row r="520" spans="1:1" x14ac:dyDescent="0.2">
      <c r="A520" t="s">
        <v>1272</v>
      </c>
    </row>
    <row r="521" spans="1:1" x14ac:dyDescent="0.2">
      <c r="A521" t="s">
        <v>1275</v>
      </c>
    </row>
    <row r="522" spans="1:1" x14ac:dyDescent="0.2">
      <c r="A522" t="s">
        <v>1277</v>
      </c>
    </row>
    <row r="523" spans="1:1" x14ac:dyDescent="0.2">
      <c r="A523" t="s">
        <v>1280</v>
      </c>
    </row>
    <row r="524" spans="1:1" x14ac:dyDescent="0.2">
      <c r="A524" t="s">
        <v>1283</v>
      </c>
    </row>
    <row r="525" spans="1:1" x14ac:dyDescent="0.2">
      <c r="A525" t="s">
        <v>1285</v>
      </c>
    </row>
    <row r="526" spans="1:1" x14ac:dyDescent="0.2">
      <c r="A526" t="s">
        <v>1287</v>
      </c>
    </row>
    <row r="527" spans="1:1" x14ac:dyDescent="0.2">
      <c r="A527" t="s">
        <v>1289</v>
      </c>
    </row>
    <row r="528" spans="1:1" x14ac:dyDescent="0.2">
      <c r="A528" t="s">
        <v>1291</v>
      </c>
    </row>
  </sheetData>
  <sortState ref="B1:B1046">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vt:lpstr>
      <vt:lpstr>Overview</vt:lpstr>
      <vt:lpstr>Overview2</vt:lpstr>
      <vt:lpstr>List of chemicals</vt:lpstr>
      <vt:lpstr>Field weeds</vt:lpstr>
      <vt:lpstr>Neophytes</vt:lpstr>
      <vt:lpstr>Dermatitis</vt:lpstr>
      <vt:lpstr>unique lists</vt:lpstr>
      <vt:lpstr>Overview!Extract</vt:lpstr>
      <vt:lpstr>Overview2!Extract</vt:lpstr>
      <vt:lpstr>'unique lists'!Extract</vt:lpstr>
      <vt:lpstr>Input!Print_Area</vt:lpstr>
      <vt:lpstr>'List of chemicals'!Print_Area</vt:lpstr>
      <vt:lpstr>Overview!Print_Area</vt:lpstr>
      <vt:lpstr>Overview2!Print_Area</vt:lpstr>
    </vt:vector>
  </TitlesOfParts>
  <Company>Wageningen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Raamsdonk</dc:creator>
  <cp:lastModifiedBy>Adamse, Paulien</cp:lastModifiedBy>
  <cp:lastPrinted>2010-05-03T14:32:58Z</cp:lastPrinted>
  <dcterms:created xsi:type="dcterms:W3CDTF">2010-01-18T13:04:32Z</dcterms:created>
  <dcterms:modified xsi:type="dcterms:W3CDTF">2012-08-23T13:45:26Z</dcterms:modified>
</cp:coreProperties>
</file>