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9975"/>
  </bookViews>
  <sheets>
    <sheet name="rekentool" sheetId="1" r:id="rId1"/>
    <sheet name="omrekenen" sheetId="3" r:id="rId2"/>
  </sheets>
  <definedNames>
    <definedName name="_xlnm.Print_Area" localSheetId="0">rekentool!$B$2:$L$83</definedName>
  </definedNames>
  <calcPr calcId="145621"/>
</workbook>
</file>

<file path=xl/calcChain.xml><?xml version="1.0" encoding="utf-8"?>
<calcChain xmlns="http://schemas.openxmlformats.org/spreadsheetml/2006/main">
  <c r="N28" i="3" l="1"/>
  <c r="M28" i="3"/>
  <c r="L28" i="3"/>
  <c r="K28" i="3"/>
  <c r="E28" i="3" s="1"/>
  <c r="H28" i="3"/>
  <c r="G28" i="3"/>
  <c r="F28" i="3"/>
  <c r="N26" i="3"/>
  <c r="M26" i="3"/>
  <c r="G26" i="3" s="1"/>
  <c r="L26" i="3"/>
  <c r="K26" i="3"/>
  <c r="E26" i="3" s="1"/>
  <c r="H26" i="3"/>
  <c r="F26" i="3"/>
  <c r="N24" i="3"/>
  <c r="M24" i="3"/>
  <c r="G24" i="3" s="1"/>
  <c r="L24" i="3"/>
  <c r="K24" i="3"/>
  <c r="E24" i="3" s="1"/>
  <c r="H24" i="3"/>
  <c r="F24" i="3"/>
  <c r="N22" i="3"/>
  <c r="M22" i="3"/>
  <c r="G22" i="3" s="1"/>
  <c r="L22" i="3"/>
  <c r="K22" i="3"/>
  <c r="E22" i="3" s="1"/>
  <c r="H22" i="3"/>
  <c r="F22" i="3"/>
  <c r="N20" i="3"/>
  <c r="M20" i="3"/>
  <c r="G20" i="3" s="1"/>
  <c r="L20" i="3"/>
  <c r="K20" i="3"/>
  <c r="E20" i="3" s="1"/>
  <c r="H20" i="3"/>
  <c r="F20" i="3"/>
  <c r="M18" i="3"/>
  <c r="G18" i="3" s="1"/>
  <c r="J18" i="3"/>
  <c r="D18" i="3"/>
  <c r="M16" i="3"/>
  <c r="G16" i="3" s="1"/>
  <c r="K16" i="3"/>
  <c r="E16" i="3" s="1"/>
  <c r="J16" i="3"/>
  <c r="D16" i="3"/>
  <c r="M14" i="3"/>
  <c r="G14" i="3" s="1"/>
  <c r="K14" i="3"/>
  <c r="E14" i="3" s="1"/>
  <c r="J14" i="3"/>
  <c r="D14" i="3"/>
  <c r="M12" i="3"/>
  <c r="G12" i="3" s="1"/>
  <c r="K12" i="3"/>
  <c r="E12" i="3" s="1"/>
  <c r="J12" i="3"/>
  <c r="D12" i="3"/>
  <c r="M10" i="3"/>
  <c r="G10" i="3" s="1"/>
  <c r="K10" i="3"/>
  <c r="E10" i="3" s="1"/>
  <c r="J10" i="3"/>
  <c r="D10" i="3"/>
  <c r="J6" i="3"/>
  <c r="J28" i="3" s="1"/>
  <c r="D28" i="3" s="1"/>
  <c r="N10" i="3" l="1"/>
  <c r="H10" i="3" s="1"/>
  <c r="L12" i="3"/>
  <c r="F12" i="3" s="1"/>
  <c r="N14" i="3"/>
  <c r="H14" i="3" s="1"/>
  <c r="L16" i="3"/>
  <c r="F16" i="3" s="1"/>
  <c r="N18" i="3"/>
  <c r="H18" i="3" s="1"/>
  <c r="J22" i="3"/>
  <c r="D22" i="3" s="1"/>
  <c r="J26" i="3"/>
  <c r="D26" i="3" s="1"/>
  <c r="K18" i="3"/>
  <c r="E18" i="3" s="1"/>
  <c r="L10" i="3"/>
  <c r="F10" i="3" s="1"/>
  <c r="N12" i="3"/>
  <c r="H12" i="3" s="1"/>
  <c r="L14" i="3"/>
  <c r="F14" i="3" s="1"/>
  <c r="N16" i="3"/>
  <c r="H16" i="3" s="1"/>
  <c r="L18" i="3"/>
  <c r="F18" i="3" s="1"/>
  <c r="J20" i="3"/>
  <c r="D20" i="3" s="1"/>
  <c r="J24" i="3"/>
  <c r="D24" i="3" s="1"/>
  <c r="J80" i="1" l="1"/>
  <c r="J72" i="1"/>
  <c r="K71" i="1"/>
  <c r="J68" i="1"/>
  <c r="K67" i="1"/>
  <c r="J64" i="1"/>
  <c r="J50" i="1"/>
  <c r="K49" i="1"/>
  <c r="J46" i="1"/>
  <c r="J44" i="1"/>
  <c r="K43" i="1"/>
  <c r="J43" i="1"/>
  <c r="K25" i="1"/>
  <c r="J25" i="1"/>
  <c r="K24" i="1"/>
  <c r="J23" i="1"/>
  <c r="J22" i="1"/>
  <c r="J21" i="1"/>
  <c r="J19" i="1"/>
  <c r="J18" i="1"/>
  <c r="L8" i="1"/>
  <c r="K8" i="1"/>
  <c r="J8" i="1"/>
  <c r="J77" i="1" s="1"/>
  <c r="I8" i="1"/>
  <c r="I73" i="1" s="1"/>
  <c r="I18" i="1" l="1"/>
  <c r="I19" i="1"/>
  <c r="I20" i="1"/>
  <c r="I65" i="1"/>
  <c r="K80" i="1"/>
  <c r="K76" i="1"/>
  <c r="K72" i="1"/>
  <c r="K68" i="1"/>
  <c r="K64" i="1"/>
  <c r="K60" i="1"/>
  <c r="K50" i="1"/>
  <c r="K46" i="1"/>
  <c r="K78" i="1"/>
  <c r="K74" i="1"/>
  <c r="K70" i="1"/>
  <c r="K66" i="1"/>
  <c r="K62" i="1"/>
  <c r="K52" i="1"/>
  <c r="K48" i="1"/>
  <c r="K44" i="1"/>
  <c r="K23" i="1"/>
  <c r="K19" i="1"/>
  <c r="K77" i="1"/>
  <c r="K73" i="1"/>
  <c r="K69" i="1"/>
  <c r="K65" i="1"/>
  <c r="K61" i="1"/>
  <c r="K51" i="1"/>
  <c r="K47" i="1"/>
  <c r="K20" i="1"/>
  <c r="K21" i="1"/>
  <c r="K22" i="1"/>
  <c r="I45" i="1"/>
  <c r="I47" i="1"/>
  <c r="K53" i="1"/>
  <c r="I69" i="1"/>
  <c r="K75" i="1"/>
  <c r="J73" i="1"/>
  <c r="J69" i="1"/>
  <c r="J65" i="1"/>
  <c r="J61" i="1"/>
  <c r="J51" i="1"/>
  <c r="J47" i="1"/>
  <c r="J78" i="1"/>
  <c r="J74" i="1"/>
  <c r="J70" i="1"/>
  <c r="J66" i="1"/>
  <c r="J62" i="1"/>
  <c r="J52" i="1"/>
  <c r="J48" i="1"/>
  <c r="K18" i="1"/>
  <c r="I43" i="1"/>
  <c r="I44" i="1"/>
  <c r="K45" i="1"/>
  <c r="I51" i="1"/>
  <c r="J60" i="1"/>
  <c r="K63" i="1"/>
  <c r="J76" i="1"/>
  <c r="K79" i="1"/>
  <c r="I78" i="1"/>
  <c r="I74" i="1"/>
  <c r="I70" i="1"/>
  <c r="I66" i="1"/>
  <c r="I62" i="1"/>
  <c r="I52" i="1"/>
  <c r="I48" i="1"/>
  <c r="I80" i="1"/>
  <c r="I76" i="1"/>
  <c r="I72" i="1"/>
  <c r="I68" i="1"/>
  <c r="I64" i="1"/>
  <c r="I60" i="1"/>
  <c r="I50" i="1"/>
  <c r="I46" i="1"/>
  <c r="I25" i="1"/>
  <c r="I21" i="1"/>
  <c r="I79" i="1"/>
  <c r="I75" i="1"/>
  <c r="I71" i="1"/>
  <c r="I67" i="1"/>
  <c r="I63" i="1"/>
  <c r="I53" i="1"/>
  <c r="I49" i="1"/>
  <c r="I22" i="1"/>
  <c r="I23" i="1"/>
  <c r="I24" i="1"/>
  <c r="I61" i="1"/>
  <c r="I77" i="1"/>
  <c r="J20" i="1"/>
  <c r="J24" i="1"/>
  <c r="J45" i="1"/>
  <c r="J49" i="1"/>
  <c r="J53" i="1"/>
  <c r="J63" i="1"/>
  <c r="J67" i="1"/>
  <c r="J71" i="1"/>
  <c r="J75" i="1"/>
  <c r="J79" i="1"/>
  <c r="D79" i="1"/>
  <c r="D68" i="1"/>
  <c r="D60" i="1"/>
  <c r="D53" i="1"/>
  <c r="D50" i="1"/>
  <c r="D43" i="1"/>
  <c r="H8" i="1" l="1"/>
  <c r="G8" i="1"/>
  <c r="H79" i="1" l="1"/>
  <c r="H75" i="1"/>
  <c r="H71" i="1"/>
  <c r="H67" i="1"/>
  <c r="H63" i="1"/>
  <c r="H53" i="1"/>
  <c r="H49" i="1"/>
  <c r="H45" i="1"/>
  <c r="H77" i="1"/>
  <c r="H73" i="1"/>
  <c r="H69" i="1"/>
  <c r="H65" i="1"/>
  <c r="H61" i="1"/>
  <c r="H51" i="1"/>
  <c r="H47" i="1"/>
  <c r="H43" i="1"/>
  <c r="H22" i="1"/>
  <c r="H18" i="1"/>
  <c r="H80" i="1"/>
  <c r="H76" i="1"/>
  <c r="H72" i="1"/>
  <c r="H68" i="1"/>
  <c r="H64" i="1"/>
  <c r="H60" i="1"/>
  <c r="H50" i="1"/>
  <c r="H74" i="1"/>
  <c r="H52" i="1"/>
  <c r="H46" i="1"/>
  <c r="H21" i="1"/>
  <c r="H20" i="1"/>
  <c r="H19" i="1"/>
  <c r="H70" i="1"/>
  <c r="H48" i="1"/>
  <c r="H25" i="1"/>
  <c r="H24" i="1"/>
  <c r="H23" i="1"/>
  <c r="H66" i="1"/>
  <c r="H44" i="1"/>
  <c r="H78" i="1"/>
  <c r="H62" i="1"/>
  <c r="G80" i="1"/>
  <c r="G76" i="1"/>
  <c r="G72" i="1"/>
  <c r="G68" i="1"/>
  <c r="G64" i="1"/>
  <c r="G60" i="1"/>
  <c r="G50" i="1"/>
  <c r="G46" i="1"/>
  <c r="G78" i="1"/>
  <c r="G74" i="1"/>
  <c r="G70" i="1"/>
  <c r="G66" i="1"/>
  <c r="G62" i="1"/>
  <c r="G52" i="1"/>
  <c r="G48" i="1"/>
  <c r="G44" i="1"/>
  <c r="G23" i="1"/>
  <c r="G19" i="1"/>
  <c r="G77" i="1"/>
  <c r="G73" i="1"/>
  <c r="G69" i="1"/>
  <c r="G65" i="1"/>
  <c r="G61" i="1"/>
  <c r="G51" i="1"/>
  <c r="G47" i="1"/>
  <c r="G71" i="1"/>
  <c r="G49" i="1"/>
  <c r="G18" i="1"/>
  <c r="G67" i="1"/>
  <c r="G22" i="1"/>
  <c r="G21" i="1"/>
  <c r="G20" i="1"/>
  <c r="G79" i="1"/>
  <c r="G63" i="1"/>
  <c r="G43" i="1"/>
  <c r="G25" i="1"/>
  <c r="G24" i="1"/>
  <c r="G75" i="1"/>
  <c r="G53" i="1"/>
  <c r="G45" i="1"/>
  <c r="I10" i="1"/>
  <c r="J10" i="1"/>
  <c r="G10" i="1"/>
  <c r="K10" i="1"/>
  <c r="H10" i="1"/>
</calcChain>
</file>

<file path=xl/sharedStrings.xml><?xml version="1.0" encoding="utf-8"?>
<sst xmlns="http://schemas.openxmlformats.org/spreadsheetml/2006/main" count="210" uniqueCount="120">
  <si>
    <t>OMSCHRIJVING</t>
  </si>
  <si>
    <t>eenheid</t>
  </si>
  <si>
    <t>g/kg prod</t>
  </si>
  <si>
    <t>N</t>
  </si>
  <si>
    <t>P2O5</t>
  </si>
  <si>
    <t>K2O</t>
  </si>
  <si>
    <t>analyse resultaat</t>
  </si>
  <si>
    <t>overschrijdingsfactor</t>
  </si>
  <si>
    <t>OS</t>
  </si>
  <si>
    <t>DS</t>
  </si>
  <si>
    <t>norm (kg/ha)</t>
  </si>
  <si>
    <t>max gift (kg/ha)</t>
  </si>
  <si>
    <t>parameter</t>
  </si>
  <si>
    <t>Som PCDD en PCDF</t>
  </si>
  <si>
    <t>HCH alpha</t>
  </si>
  <si>
    <t>HCH beta</t>
  </si>
  <si>
    <t>HCH gamma (Lindane)</t>
  </si>
  <si>
    <t>HCB</t>
  </si>
  <si>
    <t>Aldrin</t>
  </si>
  <si>
    <t>Dieldrin</t>
  </si>
  <si>
    <t xml:space="preserve">Som Aldrin en Dieldrin </t>
  </si>
  <si>
    <t>Endrin</t>
  </si>
  <si>
    <t>Isodrin</t>
  </si>
  <si>
    <t>Som Endrin en Isodrin</t>
  </si>
  <si>
    <t>Som DDD, DDE en DDT</t>
  </si>
  <si>
    <t>PCB 28</t>
  </si>
  <si>
    <t>PCB 52</t>
  </si>
  <si>
    <t>PCB 101</t>
  </si>
  <si>
    <t>PCB 118</t>
  </si>
  <si>
    <t>PCB 138</t>
  </si>
  <si>
    <t>PCB 153</t>
  </si>
  <si>
    <t>PCB 180</t>
  </si>
  <si>
    <t>Som 6 PCB's (excl 118)</t>
  </si>
  <si>
    <t>Naphthaleen</t>
  </si>
  <si>
    <t>Phenanthreen</t>
  </si>
  <si>
    <t>Anthraceen</t>
  </si>
  <si>
    <t>Fluorantheen</t>
  </si>
  <si>
    <t>Benz[a]anthraceen</t>
  </si>
  <si>
    <t>Chryseen</t>
  </si>
  <si>
    <t>Benzo[a]pyreen</t>
  </si>
  <si>
    <t>Benzo[ghi]peryleen</t>
  </si>
  <si>
    <t>Indeno[123-cd]pyreen</t>
  </si>
  <si>
    <t>Som PAK's</t>
  </si>
  <si>
    <t>Minerale olie</t>
  </si>
  <si>
    <t>neut wrd</t>
  </si>
  <si>
    <t>Norm in mg/ kg X</t>
  </si>
  <si>
    <t>2,3,7,8-TCDF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</si>
  <si>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</si>
  <si>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</si>
  <si>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</si>
  <si>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</si>
  <si>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</si>
  <si>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</si>
  <si>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</si>
  <si>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</si>
  <si>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</si>
  <si>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</si>
  <si>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</si>
  <si>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</si>
  <si>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</si>
  <si>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</si>
  <si>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</si>
  <si>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</si>
  <si>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DDD op'</t>
  </si>
  <si>
    <t>DDD pp'</t>
  </si>
  <si>
    <t>DDE op'</t>
  </si>
  <si>
    <t>DDE pp'</t>
  </si>
  <si>
    <t>DDT op'</t>
  </si>
  <si>
    <t>DDT pp'</t>
  </si>
  <si>
    <t xml:space="preserve"> individuele componenten worden wel geanalyseerd, toetsing alleen op som.</t>
  </si>
  <si>
    <t>&lt;</t>
  </si>
  <si>
    <t>reken-</t>
  </si>
  <si>
    <t xml:space="preserve"> </t>
  </si>
  <si>
    <t xml:space="preserve">serial no: </t>
  </si>
  <si>
    <t xml:space="preserve">factor </t>
  </si>
  <si>
    <t>Benzo[k]fluorantheen</t>
  </si>
  <si>
    <t>Rekensheet ter beoordeling overschrijding normem meststoffenwet</t>
  </si>
  <si>
    <t xml:space="preserve">Analyse gegevens </t>
  </si>
  <si>
    <t>getal</t>
  </si>
  <si>
    <t>mg/kg ds</t>
  </si>
  <si>
    <t>ng/kg ds</t>
  </si>
  <si>
    <t>µg/kg ds</t>
  </si>
  <si>
    <t>Betreft (optioneel)</t>
  </si>
  <si>
    <t>= dit bestanddeel is het waardegevend bestanddeel voor dit product</t>
  </si>
  <si>
    <t>= voor deze component wordt de norm overschreden, alleen beoordelen in de kolom met groene kop</t>
  </si>
  <si>
    <t>omrekeningsblad voor rekentool</t>
  </si>
  <si>
    <t xml:space="preserve">droge stof gehalte </t>
  </si>
  <si>
    <t>% vh product</t>
  </si>
  <si>
    <t>omrekenformules</t>
  </si>
  <si>
    <t>g ds/kg prod</t>
  </si>
  <si>
    <t>Analyseresultaat</t>
  </si>
  <si>
    <t>Rekentool eenheid</t>
  </si>
  <si>
    <t xml:space="preserve">waarde </t>
  </si>
  <si>
    <t>g X/kg prod</t>
  </si>
  <si>
    <t>g X/kg ds</t>
  </si>
  <si>
    <t>mg X/kg ds</t>
  </si>
  <si>
    <t>µg X/kg ds</t>
  </si>
  <si>
    <t>ng X/kg ds</t>
  </si>
  <si>
    <t>%X  prod</t>
  </si>
  <si>
    <t>mg X/kg prod</t>
  </si>
  <si>
    <t>µg X/kg prod</t>
  </si>
  <si>
    <t>ng/kg prod</t>
  </si>
  <si>
    <t>%X  ds</t>
  </si>
  <si>
    <t>N.B.: één van de twee invullen</t>
  </si>
  <si>
    <t>Cadmium (Cd)</t>
  </si>
  <si>
    <t>Chroom (Cr)</t>
  </si>
  <si>
    <t>Koper (Cu)</t>
  </si>
  <si>
    <t>Kwik (Hg)</t>
  </si>
  <si>
    <t>Nikkel (Ni)</t>
  </si>
  <si>
    <t>Lood (Pb)</t>
  </si>
  <si>
    <t>Zink (Zn)</t>
  </si>
  <si>
    <t xml:space="preserve">Arseen (As) </t>
  </si>
  <si>
    <t>Categorie</t>
  </si>
  <si>
    <t>Zware metalen</t>
  </si>
  <si>
    <t>dioxines</t>
  </si>
  <si>
    <t>organo chloor</t>
  </si>
  <si>
    <t>PCBs</t>
  </si>
  <si>
    <t>PAKs</t>
  </si>
  <si>
    <t>Olie</t>
  </si>
  <si>
    <t xml:space="preserve"> analyseresultaat ingevuld  conform rapportage van het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</si>
</sst>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0.0"/>
    <numFmt numFmtId="166" formatCode="0.000"/>
    <numFmt numFmtId="167" formatCode="0.E+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0E2A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3" borderId="0" applyNumberFormat="0" applyBorder="0" applyAlignment="0" applyProtection="0"/>
  </cellStyleXfs>
  <cellXfs count="57">
    <xf numFmtId="0" fontId="0" fillId="0" borderId="0" xfId="0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1" fillId="0" borderId="0" xfId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3" xfId="0" applyBorder="1"/>
    <xf numFmtId="164" fontId="2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2" xfId="1" applyBorder="1" applyAlignment="1">
      <alignment horizontal="center"/>
    </xf>
    <xf numFmtId="0" fontId="3" fillId="0" borderId="1" xfId="0" applyFont="1" applyFill="1" applyBorder="1"/>
    <xf numFmtId="0" fontId="5" fillId="4" borderId="1" xfId="0" applyFont="1" applyFill="1" applyBorder="1" applyAlignment="1">
      <alignment vertical="center"/>
    </xf>
    <xf numFmtId="0" fontId="6" fillId="0" borderId="0" xfId="0" applyFont="1"/>
    <xf numFmtId="0" fontId="4" fillId="3" borderId="0" xfId="2"/>
    <xf numFmtId="1" fontId="0" fillId="0" borderId="0" xfId="0" quotePrefix="1" applyNumberFormat="1"/>
    <xf numFmtId="0" fontId="0" fillId="0" borderId="0" xfId="0" quotePrefix="1"/>
    <xf numFmtId="0" fontId="0" fillId="4" borderId="0" xfId="0" applyFill="1"/>
    <xf numFmtId="0" fontId="4" fillId="5" borderId="0" xfId="2" applyFill="1"/>
    <xf numFmtId="0" fontId="0" fillId="0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2" fillId="0" borderId="2" xfId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6" fontId="0" fillId="0" borderId="0" xfId="0" applyNumberFormat="1" applyProtection="1">
      <protection hidden="1"/>
    </xf>
    <xf numFmtId="0" fontId="0" fillId="4" borderId="1" xfId="0" applyFill="1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5" xfId="0" applyFill="1" applyBorder="1"/>
    <xf numFmtId="0" fontId="3" fillId="0" borderId="5" xfId="0" applyFont="1" applyFill="1" applyBorder="1"/>
    <xf numFmtId="0" fontId="0" fillId="0" borderId="6" xfId="0" applyFill="1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center"/>
    </xf>
    <xf numFmtId="17" fontId="0" fillId="2" borderId="0" xfId="0" applyNumberFormat="1" applyFill="1" applyProtection="1"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0" fillId="2" borderId="0" xfId="0" applyFill="1" applyProtection="1"/>
    <xf numFmtId="0" fontId="4" fillId="0" borderId="0" xfId="2" applyFill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2" xfId="0" applyBorder="1"/>
  </cellXfs>
  <cellStyles count="3">
    <cellStyle name="Bad" xfId="2" builtinId="27"/>
    <cellStyle name="Normal" xfId="0" builtinId="0"/>
    <cellStyle name="Normal 2" xfId="1"/>
  </cellStyles>
  <dxfs count="7">
    <dxf>
      <font>
        <color auto="1"/>
      </font>
      <fill>
        <patternFill>
          <bgColor rgb="FFBEE2C0"/>
        </patternFill>
      </fill>
    </dxf>
    <dxf>
      <font>
        <color auto="1"/>
      </font>
      <fill>
        <patternFill>
          <bgColor rgb="FFBEE2C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0E2A0"/>
      <color rgb="FFBEE2C0"/>
      <color rgb="FFD4F2D8"/>
      <color rgb="FFCBFB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101600</xdr:rowOff>
    </xdr:from>
    <xdr:to>
      <xdr:col>3</xdr:col>
      <xdr:colOff>12700</xdr:colOff>
      <xdr:row>6</xdr:row>
      <xdr:rowOff>76200</xdr:rowOff>
    </xdr:to>
    <xdr:pic>
      <xdr:nvPicPr>
        <xdr:cNvPr id="2" name="Afbeelding 3" descr="RIKILT_BRGB_O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700"/>
          <a:ext cx="2743200" cy="546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19050</xdr:rowOff>
    </xdr:from>
    <xdr:to>
      <xdr:col>7</xdr:col>
      <xdr:colOff>466725</xdr:colOff>
      <xdr:row>2</xdr:row>
      <xdr:rowOff>107950</xdr:rowOff>
    </xdr:to>
    <xdr:pic>
      <xdr:nvPicPr>
        <xdr:cNvPr id="2" name="Afbeelding 3" descr="RIKILT_BRGB_O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9050"/>
          <a:ext cx="2143125" cy="546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3"/>
  <sheetViews>
    <sheetView tabSelected="1" zoomScale="75" zoomScaleNormal="75" workbookViewId="0">
      <selection activeCell="G7" sqref="G7"/>
    </sheetView>
  </sheetViews>
  <sheetFormatPr defaultRowHeight="15" x14ac:dyDescent="0.25"/>
  <cols>
    <col min="1" max="1" width="13.28515625" customWidth="1"/>
    <col min="2" max="2" width="22.7109375" customWidth="1"/>
    <col min="3" max="3" width="5" style="43" customWidth="1"/>
    <col min="5" max="5" width="15.85546875" customWidth="1"/>
    <col min="6" max="6" width="8.85546875" customWidth="1"/>
    <col min="13" max="13" width="227.28515625" customWidth="1"/>
    <col min="14" max="14" width="10.28515625" customWidth="1"/>
  </cols>
  <sheetData>
    <row r="2" spans="1:19" ht="18.75" x14ac:dyDescent="0.3">
      <c r="A2" s="16" t="s">
        <v>76</v>
      </c>
      <c r="C2" s="42"/>
      <c r="K2" t="s">
        <v>73</v>
      </c>
      <c r="L2">
        <v>2015001</v>
      </c>
    </row>
    <row r="3" spans="1:19" ht="18.75" x14ac:dyDescent="0.3">
      <c r="A3" s="16"/>
      <c r="C3" s="42"/>
    </row>
    <row r="5" spans="1:19" x14ac:dyDescent="0.25">
      <c r="F5" s="12" t="s">
        <v>0</v>
      </c>
      <c r="G5" s="4" t="s">
        <v>4</v>
      </c>
      <c r="H5" s="4" t="s">
        <v>3</v>
      </c>
      <c r="I5" s="4" t="s">
        <v>5</v>
      </c>
      <c r="J5" s="5" t="s">
        <v>44</v>
      </c>
      <c r="K5" s="5" t="s">
        <v>8</v>
      </c>
      <c r="L5" s="6" t="s">
        <v>9</v>
      </c>
    </row>
    <row r="6" spans="1:19" x14ac:dyDescent="0.25">
      <c r="F6" s="11" t="s">
        <v>1</v>
      </c>
      <c r="G6" s="10" t="s">
        <v>2</v>
      </c>
      <c r="H6" s="10" t="s">
        <v>2</v>
      </c>
      <c r="I6" s="10" t="s">
        <v>2</v>
      </c>
      <c r="J6" s="10" t="s">
        <v>2</v>
      </c>
      <c r="K6" s="10" t="s">
        <v>2</v>
      </c>
      <c r="L6" s="10" t="s">
        <v>2</v>
      </c>
    </row>
    <row r="7" spans="1:19" ht="18.75" x14ac:dyDescent="0.3">
      <c r="F7" s="39" t="s">
        <v>6</v>
      </c>
      <c r="G7" s="30"/>
      <c r="H7" s="30"/>
      <c r="I7" s="30"/>
      <c r="J7" s="30"/>
      <c r="K7" s="30"/>
      <c r="L7" s="30"/>
    </row>
    <row r="8" spans="1:19" x14ac:dyDescent="0.25">
      <c r="B8" t="s">
        <v>82</v>
      </c>
      <c r="F8" s="12" t="s">
        <v>2</v>
      </c>
      <c r="G8" s="1">
        <f>G7</f>
        <v>0</v>
      </c>
      <c r="H8" s="1">
        <f>H7</f>
        <v>0</v>
      </c>
      <c r="I8" s="1">
        <f t="shared" ref="I8:L8" si="0">I7</f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</row>
    <row r="9" spans="1:19" x14ac:dyDescent="0.25">
      <c r="B9" s="23"/>
      <c r="F9" s="12" t="s">
        <v>10</v>
      </c>
      <c r="G9">
        <v>80</v>
      </c>
      <c r="H9">
        <v>100</v>
      </c>
      <c r="I9">
        <v>150</v>
      </c>
      <c r="J9">
        <v>400</v>
      </c>
      <c r="K9">
        <v>3000</v>
      </c>
    </row>
    <row r="10" spans="1:19" x14ac:dyDescent="0.25">
      <c r="B10" s="41"/>
      <c r="F10" s="12" t="s">
        <v>11</v>
      </c>
      <c r="G10" s="3" t="e">
        <f>G9*1000/G8</f>
        <v>#DIV/0!</v>
      </c>
      <c r="H10" s="3" t="e">
        <f>H9*1000/H8</f>
        <v>#DIV/0!</v>
      </c>
      <c r="I10" s="3" t="e">
        <f>I9*1000/I8</f>
        <v>#DIV/0!</v>
      </c>
      <c r="J10" s="3" t="e">
        <f>J9*1000/J8</f>
        <v>#DIV/0!</v>
      </c>
      <c r="K10" s="3" t="e">
        <f>K9*1000/K8</f>
        <v>#DIV/0!</v>
      </c>
      <c r="P10" s="3"/>
      <c r="S10" s="18"/>
    </row>
    <row r="11" spans="1:19" x14ac:dyDescent="0.25">
      <c r="B11" s="41"/>
      <c r="F11" s="12"/>
      <c r="G11" s="3"/>
      <c r="H11" s="3"/>
      <c r="I11" s="3"/>
      <c r="J11" s="3"/>
      <c r="K11" s="3"/>
      <c r="P11" s="3"/>
      <c r="S11" s="18"/>
    </row>
    <row r="13" spans="1:19" x14ac:dyDescent="0.25">
      <c r="A13" s="21"/>
      <c r="B13" s="18" t="s">
        <v>83</v>
      </c>
    </row>
    <row r="14" spans="1:19" x14ac:dyDescent="0.25">
      <c r="A14" s="17"/>
      <c r="B14" s="19" t="s">
        <v>84</v>
      </c>
    </row>
    <row r="15" spans="1:19" x14ac:dyDescent="0.25">
      <c r="B15" s="47"/>
      <c r="C15" s="19"/>
    </row>
    <row r="16" spans="1:19" ht="18.75" x14ac:dyDescent="0.3">
      <c r="B16" s="8"/>
      <c r="D16" s="38" t="s">
        <v>77</v>
      </c>
      <c r="F16" s="31" t="s">
        <v>71</v>
      </c>
      <c r="G16" t="s">
        <v>7</v>
      </c>
      <c r="N16" s="8"/>
      <c r="O16" s="24" t="s">
        <v>45</v>
      </c>
      <c r="P16" s="24"/>
      <c r="Q16" s="24"/>
      <c r="R16" s="24"/>
      <c r="S16" s="24"/>
    </row>
    <row r="17" spans="1:19" x14ac:dyDescent="0.25">
      <c r="A17" s="56" t="s">
        <v>112</v>
      </c>
      <c r="B17" s="9" t="s">
        <v>12</v>
      </c>
      <c r="C17" s="37" t="s">
        <v>70</v>
      </c>
      <c r="D17" s="22" t="s">
        <v>78</v>
      </c>
      <c r="E17" s="22" t="s">
        <v>1</v>
      </c>
      <c r="F17" s="34" t="s">
        <v>1</v>
      </c>
      <c r="G17" s="13" t="s">
        <v>4</v>
      </c>
      <c r="H17" s="13" t="s">
        <v>3</v>
      </c>
      <c r="I17" s="13" t="s">
        <v>5</v>
      </c>
      <c r="J17" s="13" t="s">
        <v>44</v>
      </c>
      <c r="K17" s="13" t="s">
        <v>8</v>
      </c>
      <c r="M17" s="3"/>
      <c r="N17" s="35" t="s">
        <v>74</v>
      </c>
      <c r="O17" s="25" t="s">
        <v>4</v>
      </c>
      <c r="P17" s="25" t="s">
        <v>3</v>
      </c>
      <c r="Q17" s="25" t="s">
        <v>5</v>
      </c>
      <c r="R17" s="26" t="s">
        <v>44</v>
      </c>
      <c r="S17" s="26" t="s">
        <v>8</v>
      </c>
    </row>
    <row r="18" spans="1:19" x14ac:dyDescent="0.25">
      <c r="A18" t="s">
        <v>113</v>
      </c>
      <c r="B18" s="55" t="s">
        <v>104</v>
      </c>
      <c r="C18" s="44"/>
      <c r="D18" s="23"/>
      <c r="E18" s="23"/>
      <c r="F18" s="32" t="s">
        <v>79</v>
      </c>
      <c r="G18" s="2" t="e">
        <f>$N18*$D18/G$8*$L$8/O18</f>
        <v>#DIV/0!</v>
      </c>
      <c r="H18" s="2" t="e">
        <f t="shared" ref="H18:H25" si="1">$N18*$D18/H$8*$L$8/P18</f>
        <v>#DIV/0!</v>
      </c>
      <c r="I18" s="2" t="e">
        <f t="shared" ref="I18:I25" si="2">$N18*$D18/I$8*$L$8/Q18</f>
        <v>#DIV/0!</v>
      </c>
      <c r="J18" s="2" t="e">
        <f t="shared" ref="J18:J25" si="3">$N18*$D18/J$8*$L$8/R18</f>
        <v>#DIV/0!</v>
      </c>
      <c r="K18" s="2" t="e">
        <f t="shared" ref="K18:K25" si="4">$N18*$D18/K$8*$L$8/S18</f>
        <v>#DIV/0!</v>
      </c>
      <c r="N18" s="36">
        <v>1</v>
      </c>
      <c r="O18" s="24">
        <v>31.3</v>
      </c>
      <c r="P18" s="24">
        <v>25</v>
      </c>
      <c r="Q18" s="24">
        <v>16.7</v>
      </c>
      <c r="R18" s="24">
        <v>6.3</v>
      </c>
      <c r="S18" s="24">
        <v>0.8</v>
      </c>
    </row>
    <row r="19" spans="1:19" x14ac:dyDescent="0.25">
      <c r="B19" s="55" t="s">
        <v>105</v>
      </c>
      <c r="C19" s="44"/>
      <c r="D19" s="23"/>
      <c r="E19" s="23"/>
      <c r="F19" s="32" t="s">
        <v>79</v>
      </c>
      <c r="G19" s="2" t="e">
        <f t="shared" ref="G19:G25" si="5">$N19*$D19/G$8*$L$8/O19</f>
        <v>#DIV/0!</v>
      </c>
      <c r="H19" s="2" t="e">
        <f t="shared" si="1"/>
        <v>#DIV/0!</v>
      </c>
      <c r="I19" s="2" t="e">
        <f t="shared" si="2"/>
        <v>#DIV/0!</v>
      </c>
      <c r="J19" s="2" t="e">
        <f t="shared" si="3"/>
        <v>#DIV/0!</v>
      </c>
      <c r="K19" s="2" t="e">
        <f t="shared" si="4"/>
        <v>#DIV/0!</v>
      </c>
      <c r="N19" s="36">
        <v>1</v>
      </c>
      <c r="O19" s="24">
        <v>1875</v>
      </c>
      <c r="P19" s="24">
        <v>1500</v>
      </c>
      <c r="Q19" s="24">
        <v>1000</v>
      </c>
      <c r="R19" s="24">
        <v>375</v>
      </c>
      <c r="S19" s="24">
        <v>50</v>
      </c>
    </row>
    <row r="20" spans="1:19" x14ac:dyDescent="0.25">
      <c r="B20" s="55" t="s">
        <v>106</v>
      </c>
      <c r="C20" s="44"/>
      <c r="D20" s="23"/>
      <c r="E20" s="23"/>
      <c r="F20" s="32" t="s">
        <v>79</v>
      </c>
      <c r="G20" s="2" t="e">
        <f t="shared" si="5"/>
        <v>#DIV/0!</v>
      </c>
      <c r="H20" s="2" t="e">
        <f t="shared" si="1"/>
        <v>#DIV/0!</v>
      </c>
      <c r="I20" s="2" t="e">
        <f t="shared" si="2"/>
        <v>#DIV/0!</v>
      </c>
      <c r="J20" s="2" t="e">
        <f t="shared" si="3"/>
        <v>#DIV/0!</v>
      </c>
      <c r="K20" s="2" t="e">
        <f t="shared" si="4"/>
        <v>#DIV/0!</v>
      </c>
      <c r="N20" s="36">
        <v>1</v>
      </c>
      <c r="O20" s="24">
        <v>1875</v>
      </c>
      <c r="P20" s="24">
        <v>1500</v>
      </c>
      <c r="Q20" s="24">
        <v>1000</v>
      </c>
      <c r="R20" s="24">
        <v>375</v>
      </c>
      <c r="S20" s="24">
        <v>50</v>
      </c>
    </row>
    <row r="21" spans="1:19" x14ac:dyDescent="0.25">
      <c r="B21" s="55" t="s">
        <v>107</v>
      </c>
      <c r="C21" s="44"/>
      <c r="D21" s="23"/>
      <c r="E21" s="23"/>
      <c r="F21" s="32" t="s">
        <v>79</v>
      </c>
      <c r="G21" s="2" t="e">
        <f t="shared" si="5"/>
        <v>#DIV/0!</v>
      </c>
      <c r="H21" s="2" t="e">
        <f t="shared" si="1"/>
        <v>#DIV/0!</v>
      </c>
      <c r="I21" s="2" t="e">
        <f t="shared" si="2"/>
        <v>#DIV/0!</v>
      </c>
      <c r="J21" s="2" t="e">
        <f t="shared" si="3"/>
        <v>#DIV/0!</v>
      </c>
      <c r="K21" s="2" t="e">
        <f t="shared" si="4"/>
        <v>#DIV/0!</v>
      </c>
      <c r="N21" s="36">
        <v>1</v>
      </c>
      <c r="O21" s="24">
        <v>18.8</v>
      </c>
      <c r="P21" s="24">
        <v>15</v>
      </c>
      <c r="Q21" s="24">
        <v>10</v>
      </c>
      <c r="R21" s="24">
        <v>3.8</v>
      </c>
      <c r="S21" s="24">
        <v>0.5</v>
      </c>
    </row>
    <row r="22" spans="1:19" x14ac:dyDescent="0.25">
      <c r="B22" s="55" t="s">
        <v>108</v>
      </c>
      <c r="C22" s="44"/>
      <c r="D22" s="23"/>
      <c r="E22" s="23"/>
      <c r="F22" s="32" t="s">
        <v>79</v>
      </c>
      <c r="G22" s="2" t="e">
        <f t="shared" si="5"/>
        <v>#DIV/0!</v>
      </c>
      <c r="H22" s="2" t="e">
        <f t="shared" si="1"/>
        <v>#DIV/0!</v>
      </c>
      <c r="I22" s="2" t="e">
        <f t="shared" si="2"/>
        <v>#DIV/0!</v>
      </c>
      <c r="J22" s="2" t="e">
        <f t="shared" si="3"/>
        <v>#DIV/0!</v>
      </c>
      <c r="K22" s="2" t="e">
        <f t="shared" si="4"/>
        <v>#DIV/0!</v>
      </c>
      <c r="N22" s="36">
        <v>1</v>
      </c>
      <c r="O22" s="24">
        <v>750</v>
      </c>
      <c r="P22" s="24">
        <v>600</v>
      </c>
      <c r="Q22" s="24">
        <v>400</v>
      </c>
      <c r="R22" s="24">
        <v>150</v>
      </c>
      <c r="S22" s="24">
        <v>20</v>
      </c>
    </row>
    <row r="23" spans="1:19" x14ac:dyDescent="0.25">
      <c r="B23" s="55" t="s">
        <v>109</v>
      </c>
      <c r="C23" s="44"/>
      <c r="D23" s="23"/>
      <c r="E23" s="23"/>
      <c r="F23" s="32" t="s">
        <v>79</v>
      </c>
      <c r="G23" s="2" t="e">
        <f t="shared" si="5"/>
        <v>#DIV/0!</v>
      </c>
      <c r="H23" s="2" t="e">
        <f t="shared" si="1"/>
        <v>#DIV/0!</v>
      </c>
      <c r="I23" s="2" t="e">
        <f t="shared" si="2"/>
        <v>#DIV/0!</v>
      </c>
      <c r="J23" s="2" t="e">
        <f t="shared" si="3"/>
        <v>#DIV/0!</v>
      </c>
      <c r="K23" s="2" t="e">
        <f t="shared" si="4"/>
        <v>#DIV/0!</v>
      </c>
      <c r="N23" s="36">
        <v>1</v>
      </c>
      <c r="O23" s="24">
        <v>2500</v>
      </c>
      <c r="P23" s="24">
        <v>2000</v>
      </c>
      <c r="Q23" s="24">
        <v>1333</v>
      </c>
      <c r="R23" s="24">
        <v>500</v>
      </c>
      <c r="S23" s="24">
        <v>67</v>
      </c>
    </row>
    <row r="24" spans="1:19" x14ac:dyDescent="0.25">
      <c r="B24" s="55" t="s">
        <v>110</v>
      </c>
      <c r="C24" s="44"/>
      <c r="D24" s="23"/>
      <c r="E24" s="23"/>
      <c r="F24" s="32" t="s">
        <v>79</v>
      </c>
      <c r="G24" s="2" t="e">
        <f t="shared" si="5"/>
        <v>#DIV/0!</v>
      </c>
      <c r="H24" s="2" t="e">
        <f t="shared" si="1"/>
        <v>#DIV/0!</v>
      </c>
      <c r="I24" s="2" t="e">
        <f t="shared" si="2"/>
        <v>#DIV/0!</v>
      </c>
      <c r="J24" s="2" t="e">
        <f t="shared" si="3"/>
        <v>#DIV/0!</v>
      </c>
      <c r="K24" s="2" t="e">
        <f t="shared" si="4"/>
        <v>#DIV/0!</v>
      </c>
      <c r="N24" s="36">
        <v>1</v>
      </c>
      <c r="O24" s="24">
        <v>7500</v>
      </c>
      <c r="P24" s="24">
        <v>6000</v>
      </c>
      <c r="Q24" s="24">
        <v>4000</v>
      </c>
      <c r="R24" s="24">
        <v>1500</v>
      </c>
      <c r="S24" s="24">
        <v>200</v>
      </c>
    </row>
    <row r="25" spans="1:19" x14ac:dyDescent="0.25">
      <c r="B25" s="55" t="s">
        <v>111</v>
      </c>
      <c r="C25" s="44"/>
      <c r="D25" s="23"/>
      <c r="E25" s="23"/>
      <c r="F25" s="32" t="s">
        <v>79</v>
      </c>
      <c r="G25" s="2" t="e">
        <f t="shared" si="5"/>
        <v>#DIV/0!</v>
      </c>
      <c r="H25" s="2" t="e">
        <f t="shared" si="1"/>
        <v>#DIV/0!</v>
      </c>
      <c r="I25" s="2" t="e">
        <f t="shared" si="2"/>
        <v>#DIV/0!</v>
      </c>
      <c r="J25" s="2" t="e">
        <f t="shared" si="3"/>
        <v>#DIV/0!</v>
      </c>
      <c r="K25" s="2" t="e">
        <f t="shared" si="4"/>
        <v>#DIV/0!</v>
      </c>
      <c r="N25" s="36">
        <v>1</v>
      </c>
      <c r="O25" s="24">
        <v>375</v>
      </c>
      <c r="P25" s="24">
        <v>300</v>
      </c>
      <c r="Q25" s="24">
        <v>200</v>
      </c>
      <c r="R25" s="24">
        <v>75</v>
      </c>
      <c r="S25" s="24">
        <v>10</v>
      </c>
    </row>
    <row r="26" spans="1:19" x14ac:dyDescent="0.25">
      <c r="A26" t="s">
        <v>114</v>
      </c>
      <c r="B26" s="15" t="s">
        <v>46</v>
      </c>
      <c r="C26" s="44"/>
      <c r="D26" s="23"/>
      <c r="E26" s="23"/>
      <c r="F26" s="33" t="s">
        <v>80</v>
      </c>
      <c r="G26" s="2"/>
      <c r="H26" s="2"/>
      <c r="I26" s="2"/>
      <c r="J26" s="2"/>
      <c r="K26" s="2"/>
      <c r="N26" s="40">
        <v>9.9999999999999995E-7</v>
      </c>
      <c r="O26" s="24"/>
      <c r="P26" s="24"/>
      <c r="Q26" s="24"/>
      <c r="R26" s="24"/>
      <c r="S26" s="24"/>
    </row>
    <row r="27" spans="1:19" x14ac:dyDescent="0.25">
      <c r="B27" s="15" t="s">
        <v>47</v>
      </c>
      <c r="C27" s="44"/>
      <c r="D27" s="23"/>
      <c r="E27" s="23"/>
      <c r="F27" s="33" t="s">
        <v>80</v>
      </c>
      <c r="G27" s="2"/>
      <c r="H27" s="2"/>
      <c r="I27" s="2"/>
      <c r="J27" s="2"/>
      <c r="K27" s="2"/>
      <c r="N27" s="40">
        <v>9.9999999999999995E-7</v>
      </c>
      <c r="O27" s="24"/>
      <c r="P27" s="24"/>
      <c r="Q27" s="24"/>
      <c r="R27" s="24"/>
      <c r="S27" s="24"/>
    </row>
    <row r="28" spans="1:19" x14ac:dyDescent="0.25">
      <c r="B28" s="15" t="s">
        <v>48</v>
      </c>
      <c r="C28" s="44"/>
      <c r="D28" s="23"/>
      <c r="E28" s="23"/>
      <c r="F28" s="33" t="s">
        <v>80</v>
      </c>
      <c r="G28" s="2"/>
      <c r="H28" s="2"/>
      <c r="I28" s="2"/>
      <c r="J28" s="2"/>
      <c r="K28" s="2"/>
      <c r="N28" s="40">
        <v>9.9999999999999995E-7</v>
      </c>
      <c r="O28" s="24"/>
      <c r="P28" s="24"/>
      <c r="Q28" s="24"/>
      <c r="R28" s="24"/>
      <c r="S28" s="24"/>
    </row>
    <row r="29" spans="1:19" x14ac:dyDescent="0.25">
      <c r="B29" s="15" t="s">
        <v>49</v>
      </c>
      <c r="C29" s="44"/>
      <c r="D29" s="23"/>
      <c r="E29" s="23"/>
      <c r="F29" s="33" t="s">
        <v>80</v>
      </c>
      <c r="G29" s="2"/>
      <c r="H29" s="2"/>
      <c r="I29" s="2"/>
      <c r="J29" s="2"/>
      <c r="K29" s="2"/>
      <c r="N29" s="40">
        <v>9.9999999999999995E-7</v>
      </c>
      <c r="O29" s="24"/>
      <c r="P29" s="24"/>
      <c r="Q29" s="24"/>
      <c r="R29" s="24"/>
      <c r="S29" s="24"/>
    </row>
    <row r="30" spans="1:19" x14ac:dyDescent="0.25">
      <c r="B30" s="15" t="s">
        <v>50</v>
      </c>
      <c r="C30" s="44"/>
      <c r="D30" s="23"/>
      <c r="E30" s="23"/>
      <c r="F30" s="33" t="s">
        <v>80</v>
      </c>
      <c r="G30" s="2"/>
      <c r="H30" s="2"/>
      <c r="I30" s="2"/>
      <c r="J30" s="2"/>
      <c r="K30" s="2"/>
      <c r="N30" s="40">
        <v>9.9999999999999995E-7</v>
      </c>
      <c r="O30" s="24"/>
      <c r="P30" s="24"/>
      <c r="Q30" s="24"/>
      <c r="R30" s="24"/>
      <c r="S30" s="24"/>
    </row>
    <row r="31" spans="1:19" x14ac:dyDescent="0.25">
      <c r="B31" s="15" t="s">
        <v>51</v>
      </c>
      <c r="C31" s="44"/>
      <c r="D31" s="23"/>
      <c r="E31" s="23"/>
      <c r="F31" s="33" t="s">
        <v>80</v>
      </c>
      <c r="G31" s="2"/>
      <c r="H31" s="2"/>
      <c r="I31" s="2"/>
      <c r="J31" s="2"/>
      <c r="K31" s="2"/>
      <c r="N31" s="40">
        <v>9.9999999999999995E-7</v>
      </c>
      <c r="O31" s="24"/>
      <c r="P31" s="24"/>
      <c r="Q31" s="24"/>
      <c r="R31" s="24"/>
      <c r="S31" s="24"/>
    </row>
    <row r="32" spans="1:19" x14ac:dyDescent="0.25">
      <c r="B32" s="15" t="s">
        <v>52</v>
      </c>
      <c r="C32" s="44"/>
      <c r="D32" s="23"/>
      <c r="E32" s="23"/>
      <c r="F32" s="33" t="s">
        <v>80</v>
      </c>
      <c r="G32" s="2"/>
      <c r="H32" s="2"/>
      <c r="I32" s="2"/>
      <c r="J32" s="2"/>
      <c r="K32" s="2"/>
      <c r="N32" s="40">
        <v>9.9999999999999995E-7</v>
      </c>
      <c r="O32" s="24"/>
      <c r="P32" s="24"/>
      <c r="Q32" s="24"/>
      <c r="R32" s="24"/>
      <c r="S32" s="24"/>
    </row>
    <row r="33" spans="1:19" x14ac:dyDescent="0.25">
      <c r="B33" s="15" t="s">
        <v>53</v>
      </c>
      <c r="C33" s="44"/>
      <c r="D33" s="23"/>
      <c r="E33" s="23"/>
      <c r="F33" s="33" t="s">
        <v>80</v>
      </c>
      <c r="G33" s="2"/>
      <c r="H33" s="2"/>
      <c r="I33" s="2"/>
      <c r="J33" s="2"/>
      <c r="K33" s="2"/>
      <c r="N33" s="40">
        <v>9.9999999999999995E-7</v>
      </c>
      <c r="O33" s="24"/>
      <c r="P33" s="24"/>
      <c r="Q33" s="24"/>
      <c r="R33" s="24"/>
      <c r="S33" s="24"/>
    </row>
    <row r="34" spans="1:19" x14ac:dyDescent="0.25">
      <c r="B34" s="15" t="s">
        <v>54</v>
      </c>
      <c r="C34" s="44"/>
      <c r="D34" s="23"/>
      <c r="E34" s="23"/>
      <c r="F34" s="33" t="s">
        <v>80</v>
      </c>
      <c r="G34" s="2"/>
      <c r="H34" s="2"/>
      <c r="I34" s="2"/>
      <c r="J34" s="2"/>
      <c r="K34" s="2"/>
      <c r="N34" s="40">
        <v>9.9999999999999995E-7</v>
      </c>
      <c r="O34" s="24"/>
      <c r="P34" s="24"/>
      <c r="Q34" s="24"/>
      <c r="R34" s="24"/>
      <c r="S34" s="24"/>
    </row>
    <row r="35" spans="1:19" x14ac:dyDescent="0.25">
      <c r="B35" s="15" t="s">
        <v>55</v>
      </c>
      <c r="C35" s="44"/>
      <c r="D35" s="23"/>
      <c r="E35" s="23"/>
      <c r="F35" s="33" t="s">
        <v>80</v>
      </c>
      <c r="G35" s="2"/>
      <c r="H35" s="2"/>
      <c r="I35" s="2"/>
      <c r="J35" s="2"/>
      <c r="K35" s="2"/>
      <c r="N35" s="40">
        <v>9.9999999999999995E-7</v>
      </c>
      <c r="O35" s="24"/>
      <c r="P35" s="24"/>
      <c r="Q35" s="24"/>
      <c r="R35" s="24"/>
      <c r="S35" s="24"/>
    </row>
    <row r="36" spans="1:19" x14ac:dyDescent="0.25">
      <c r="B36" s="15" t="s">
        <v>56</v>
      </c>
      <c r="C36" s="44"/>
      <c r="D36" s="23"/>
      <c r="E36" s="23"/>
      <c r="F36" s="33" t="s">
        <v>80</v>
      </c>
      <c r="G36" s="2"/>
      <c r="H36" s="2"/>
      <c r="I36" s="2"/>
      <c r="J36" s="2"/>
      <c r="K36" s="2"/>
      <c r="N36" s="40">
        <v>9.9999999999999995E-7</v>
      </c>
      <c r="O36" s="24"/>
      <c r="P36" s="24"/>
      <c r="Q36" s="24"/>
      <c r="R36" s="24"/>
      <c r="S36" s="24"/>
    </row>
    <row r="37" spans="1:19" x14ac:dyDescent="0.25">
      <c r="B37" s="15" t="s">
        <v>57</v>
      </c>
      <c r="C37" s="44"/>
      <c r="D37" s="23"/>
      <c r="E37" s="23"/>
      <c r="F37" s="33" t="s">
        <v>80</v>
      </c>
      <c r="G37" s="2"/>
      <c r="H37" s="2"/>
      <c r="I37" s="2"/>
      <c r="J37" s="2"/>
      <c r="K37" s="2"/>
      <c r="N37" s="40">
        <v>9.9999999999999995E-7</v>
      </c>
      <c r="O37" s="24"/>
      <c r="P37" s="24"/>
      <c r="Q37" s="24"/>
      <c r="R37" s="24"/>
      <c r="S37" s="24"/>
    </row>
    <row r="38" spans="1:19" x14ac:dyDescent="0.25">
      <c r="B38" s="15" t="s">
        <v>58</v>
      </c>
      <c r="C38" s="44"/>
      <c r="D38" s="23"/>
      <c r="E38" s="23"/>
      <c r="F38" s="33" t="s">
        <v>80</v>
      </c>
      <c r="G38" s="2"/>
      <c r="H38" s="2"/>
      <c r="I38" s="2"/>
      <c r="J38" s="2"/>
      <c r="K38" s="2"/>
      <c r="N38" s="40">
        <v>9.9999999999999995E-7</v>
      </c>
      <c r="O38" s="24" t="s">
        <v>72</v>
      </c>
      <c r="P38" s="24"/>
      <c r="Q38" s="24"/>
      <c r="R38" s="24"/>
      <c r="S38" s="24"/>
    </row>
    <row r="39" spans="1:19" x14ac:dyDescent="0.25">
      <c r="B39" s="15" t="s">
        <v>59</v>
      </c>
      <c r="C39" s="44"/>
      <c r="D39" s="23"/>
      <c r="E39" s="23"/>
      <c r="F39" s="33" t="s">
        <v>80</v>
      </c>
      <c r="G39" s="2"/>
      <c r="H39" s="2"/>
      <c r="I39" s="2"/>
      <c r="J39" s="2"/>
      <c r="K39" s="2"/>
      <c r="N39" s="40">
        <v>9.9999999999999995E-7</v>
      </c>
      <c r="O39" s="24"/>
      <c r="P39" s="24"/>
      <c r="Q39" s="24"/>
      <c r="R39" s="24"/>
      <c r="S39" s="24"/>
    </row>
    <row r="40" spans="1:19" x14ac:dyDescent="0.25">
      <c r="B40" s="15" t="s">
        <v>60</v>
      </c>
      <c r="C40" s="44"/>
      <c r="D40" s="23"/>
      <c r="E40" s="23"/>
      <c r="F40" s="33" t="s">
        <v>80</v>
      </c>
      <c r="G40" s="2"/>
      <c r="H40" s="2"/>
      <c r="I40" s="2"/>
      <c r="J40" s="2"/>
      <c r="K40" s="2"/>
      <c r="N40" s="40">
        <v>9.9999999999999995E-7</v>
      </c>
      <c r="O40" s="24"/>
      <c r="P40" s="24"/>
      <c r="Q40" s="24"/>
      <c r="R40" s="24"/>
      <c r="S40" s="24"/>
    </row>
    <row r="41" spans="1:19" x14ac:dyDescent="0.25">
      <c r="B41" s="15" t="s">
        <v>61</v>
      </c>
      <c r="C41" s="44"/>
      <c r="D41" s="23"/>
      <c r="E41" s="23"/>
      <c r="F41" s="33" t="s">
        <v>80</v>
      </c>
      <c r="G41" s="2"/>
      <c r="H41" s="2"/>
      <c r="I41" s="2"/>
      <c r="J41" s="2"/>
      <c r="K41" s="2"/>
      <c r="N41" s="40">
        <v>9.9999999999999995E-7</v>
      </c>
      <c r="O41" s="24"/>
      <c r="P41" s="24"/>
      <c r="Q41" s="24"/>
      <c r="R41" s="24"/>
      <c r="S41" s="24"/>
    </row>
    <row r="42" spans="1:19" x14ac:dyDescent="0.25">
      <c r="B42" s="15" t="s">
        <v>62</v>
      </c>
      <c r="C42" s="44"/>
      <c r="D42" s="23"/>
      <c r="E42" s="23"/>
      <c r="F42" s="33" t="s">
        <v>80</v>
      </c>
      <c r="G42" s="2"/>
      <c r="H42" s="2"/>
      <c r="I42" s="2"/>
      <c r="J42" s="2"/>
      <c r="K42" s="2"/>
      <c r="N42" s="40">
        <v>9.9999999999999995E-7</v>
      </c>
      <c r="O42" s="24"/>
      <c r="P42" s="24"/>
      <c r="Q42" s="24"/>
      <c r="R42" s="24"/>
      <c r="S42" s="24"/>
    </row>
    <row r="43" spans="1:19" x14ac:dyDescent="0.25">
      <c r="A43" t="s">
        <v>115</v>
      </c>
      <c r="B43" s="14" t="s">
        <v>13</v>
      </c>
      <c r="C43" s="44"/>
      <c r="D43" s="46">
        <f>SUM(D26:D42)</f>
        <v>0</v>
      </c>
      <c r="E43" s="23"/>
      <c r="F43" s="33" t="s">
        <v>80</v>
      </c>
      <c r="G43" s="2" t="e">
        <f t="shared" ref="G43:G53" si="6">$N43*$D43/G$8*$L$8/O43</f>
        <v>#DIV/0!</v>
      </c>
      <c r="H43" s="2" t="e">
        <f t="shared" ref="H43:H53" si="7">$N43*$D43/H$8*$L$8/P43</f>
        <v>#DIV/0!</v>
      </c>
      <c r="I43" s="2" t="e">
        <f t="shared" ref="I43:I53" si="8">$N43*$D43/I$8*$L$8/Q43</f>
        <v>#DIV/0!</v>
      </c>
      <c r="J43" s="2" t="e">
        <f t="shared" ref="J43:J53" si="9">$N43*$D43/J$8*$L$8/R43</f>
        <v>#DIV/0!</v>
      </c>
      <c r="K43" s="2" t="e">
        <f t="shared" ref="K43:K53" si="10">$N43*$D43/K$8*$L$8/S43</f>
        <v>#DIV/0!</v>
      </c>
      <c r="N43" s="40">
        <v>9.9999999999999995E-7</v>
      </c>
      <c r="O43" s="27">
        <v>1.9E-2</v>
      </c>
      <c r="P43" s="27">
        <v>1.4999999999999999E-2</v>
      </c>
      <c r="Q43" s="28">
        <v>0.01</v>
      </c>
      <c r="R43" s="27">
        <v>3.8E-3</v>
      </c>
      <c r="S43" s="27">
        <v>5.1000000000000004E-4</v>
      </c>
    </row>
    <row r="44" spans="1:19" x14ac:dyDescent="0.25">
      <c r="B44" s="14" t="s">
        <v>14</v>
      </c>
      <c r="C44" s="44"/>
      <c r="D44" s="23"/>
      <c r="E44" s="23"/>
      <c r="F44" s="33" t="s">
        <v>81</v>
      </c>
      <c r="G44" s="2" t="e">
        <f t="shared" si="6"/>
        <v>#DIV/0!</v>
      </c>
      <c r="H44" s="2" t="e">
        <f t="shared" si="7"/>
        <v>#DIV/0!</v>
      </c>
      <c r="I44" s="2" t="e">
        <f t="shared" si="8"/>
        <v>#DIV/0!</v>
      </c>
      <c r="J44" s="2" t="e">
        <f t="shared" si="9"/>
        <v>#DIV/0!</v>
      </c>
      <c r="K44" s="2" t="e">
        <f t="shared" si="10"/>
        <v>#DIV/0!</v>
      </c>
      <c r="N44" s="40">
        <v>1E-3</v>
      </c>
      <c r="O44" s="27">
        <v>310</v>
      </c>
      <c r="P44" s="27">
        <v>248</v>
      </c>
      <c r="Q44" s="24">
        <v>165</v>
      </c>
      <c r="R44" s="24">
        <v>62</v>
      </c>
      <c r="S44" s="27">
        <v>8.3000000000000007</v>
      </c>
    </row>
    <row r="45" spans="1:19" x14ac:dyDescent="0.25">
      <c r="B45" s="14" t="s">
        <v>15</v>
      </c>
      <c r="C45" s="44"/>
      <c r="D45" s="23"/>
      <c r="E45" s="23"/>
      <c r="F45" s="33" t="s">
        <v>81</v>
      </c>
      <c r="G45" s="2" t="e">
        <f t="shared" si="6"/>
        <v>#DIV/0!</v>
      </c>
      <c r="H45" s="2" t="e">
        <f t="shared" si="7"/>
        <v>#DIV/0!</v>
      </c>
      <c r="I45" s="2" t="e">
        <f t="shared" si="8"/>
        <v>#DIV/0!</v>
      </c>
      <c r="J45" s="2" t="e">
        <f t="shared" si="9"/>
        <v>#DIV/0!</v>
      </c>
      <c r="K45" s="2" t="e">
        <f t="shared" si="10"/>
        <v>#DIV/0!</v>
      </c>
      <c r="N45" s="40">
        <v>1E-3</v>
      </c>
      <c r="O45" s="27">
        <v>12</v>
      </c>
      <c r="P45" s="27">
        <v>9.6</v>
      </c>
      <c r="Q45" s="24">
        <v>6.4</v>
      </c>
      <c r="R45" s="24">
        <v>2.4</v>
      </c>
      <c r="S45" s="27">
        <v>0.32</v>
      </c>
    </row>
    <row r="46" spans="1:19" x14ac:dyDescent="0.25">
      <c r="B46" s="14" t="s">
        <v>16</v>
      </c>
      <c r="C46" s="44"/>
      <c r="D46" s="23"/>
      <c r="E46" s="23"/>
      <c r="F46" s="33" t="s">
        <v>81</v>
      </c>
      <c r="G46" s="2" t="e">
        <f t="shared" si="6"/>
        <v>#DIV/0!</v>
      </c>
      <c r="H46" s="2" t="e">
        <f t="shared" si="7"/>
        <v>#DIV/0!</v>
      </c>
      <c r="I46" s="2" t="e">
        <f t="shared" si="8"/>
        <v>#DIV/0!</v>
      </c>
      <c r="J46" s="2" t="e">
        <f t="shared" si="9"/>
        <v>#DIV/0!</v>
      </c>
      <c r="K46" s="2" t="e">
        <f t="shared" si="10"/>
        <v>#DIV/0!</v>
      </c>
      <c r="N46" s="40">
        <v>1E-3</v>
      </c>
      <c r="O46" s="27">
        <v>1.2</v>
      </c>
      <c r="P46" s="27">
        <v>0.96</v>
      </c>
      <c r="Q46" s="24">
        <v>0.64</v>
      </c>
      <c r="R46" s="24">
        <v>0.24</v>
      </c>
      <c r="S46" s="27">
        <v>3.2000000000000001E-2</v>
      </c>
    </row>
    <row r="47" spans="1:19" x14ac:dyDescent="0.25">
      <c r="B47" s="14" t="s">
        <v>17</v>
      </c>
      <c r="C47" s="44"/>
      <c r="D47" s="23"/>
      <c r="E47" s="23"/>
      <c r="F47" s="33" t="s">
        <v>81</v>
      </c>
      <c r="G47" s="2" t="e">
        <f t="shared" si="6"/>
        <v>#DIV/0!</v>
      </c>
      <c r="H47" s="2" t="e">
        <f t="shared" si="7"/>
        <v>#DIV/0!</v>
      </c>
      <c r="I47" s="2" t="e">
        <f t="shared" si="8"/>
        <v>#DIV/0!</v>
      </c>
      <c r="J47" s="2" t="e">
        <f t="shared" si="9"/>
        <v>#DIV/0!</v>
      </c>
      <c r="K47" s="2" t="e">
        <f t="shared" si="10"/>
        <v>#DIV/0!</v>
      </c>
      <c r="N47" s="40">
        <v>1E-3</v>
      </c>
      <c r="O47" s="27">
        <v>31</v>
      </c>
      <c r="P47" s="27">
        <v>31.2</v>
      </c>
      <c r="Q47" s="24">
        <v>20.8</v>
      </c>
      <c r="R47" s="24">
        <v>7.8</v>
      </c>
      <c r="S47" s="27">
        <v>1</v>
      </c>
    </row>
    <row r="48" spans="1:19" x14ac:dyDescent="0.25">
      <c r="B48" s="14" t="s">
        <v>18</v>
      </c>
      <c r="C48" s="44"/>
      <c r="D48" s="23"/>
      <c r="E48" s="23"/>
      <c r="F48" s="33" t="s">
        <v>81</v>
      </c>
      <c r="G48" s="2" t="e">
        <f t="shared" si="6"/>
        <v>#DIV/0!</v>
      </c>
      <c r="H48" s="2" t="e">
        <f t="shared" si="7"/>
        <v>#DIV/0!</v>
      </c>
      <c r="I48" s="2" t="e">
        <f t="shared" si="8"/>
        <v>#DIV/0!</v>
      </c>
      <c r="J48" s="2" t="e">
        <f t="shared" si="9"/>
        <v>#DIV/0!</v>
      </c>
      <c r="K48" s="2" t="e">
        <f t="shared" si="10"/>
        <v>#DIV/0!</v>
      </c>
      <c r="N48" s="40">
        <v>1E-3</v>
      </c>
      <c r="O48" s="27">
        <v>7</v>
      </c>
      <c r="P48" s="27">
        <v>5.6</v>
      </c>
      <c r="Q48" s="24">
        <v>3.7</v>
      </c>
      <c r="R48" s="24">
        <v>1.4</v>
      </c>
      <c r="S48" s="27">
        <v>0.2</v>
      </c>
    </row>
    <row r="49" spans="1:19" x14ac:dyDescent="0.25">
      <c r="B49" s="14" t="s">
        <v>19</v>
      </c>
      <c r="C49" s="44"/>
      <c r="D49" s="23"/>
      <c r="E49" s="23"/>
      <c r="F49" s="33" t="s">
        <v>81</v>
      </c>
      <c r="G49" s="2" t="e">
        <f t="shared" si="6"/>
        <v>#DIV/0!</v>
      </c>
      <c r="H49" s="2" t="e">
        <f t="shared" si="7"/>
        <v>#DIV/0!</v>
      </c>
      <c r="I49" s="2" t="e">
        <f t="shared" si="8"/>
        <v>#DIV/0!</v>
      </c>
      <c r="J49" s="2" t="e">
        <f t="shared" si="9"/>
        <v>#DIV/0!</v>
      </c>
      <c r="K49" s="2" t="e">
        <f t="shared" si="10"/>
        <v>#DIV/0!</v>
      </c>
      <c r="N49" s="40">
        <v>1E-3</v>
      </c>
      <c r="O49" s="27">
        <v>7</v>
      </c>
      <c r="P49" s="27">
        <v>5.6</v>
      </c>
      <c r="Q49" s="24">
        <v>3.7</v>
      </c>
      <c r="R49" s="24">
        <v>1.4</v>
      </c>
      <c r="S49" s="27">
        <v>0.2</v>
      </c>
    </row>
    <row r="50" spans="1:19" x14ac:dyDescent="0.25">
      <c r="B50" s="14" t="s">
        <v>20</v>
      </c>
      <c r="C50" s="44"/>
      <c r="D50" s="46">
        <f>SUM(D48:D49)</f>
        <v>0</v>
      </c>
      <c r="E50" s="23"/>
      <c r="F50" s="33" t="s">
        <v>81</v>
      </c>
      <c r="G50" s="2" t="e">
        <f t="shared" si="6"/>
        <v>#DIV/0!</v>
      </c>
      <c r="H50" s="2" t="e">
        <f t="shared" si="7"/>
        <v>#DIV/0!</v>
      </c>
      <c r="I50" s="2" t="e">
        <f t="shared" si="8"/>
        <v>#DIV/0!</v>
      </c>
      <c r="J50" s="2" t="e">
        <f t="shared" si="9"/>
        <v>#DIV/0!</v>
      </c>
      <c r="K50" s="2" t="e">
        <f t="shared" si="10"/>
        <v>#DIV/0!</v>
      </c>
      <c r="N50" s="40">
        <v>1E-3</v>
      </c>
      <c r="O50" s="27">
        <v>7</v>
      </c>
      <c r="P50" s="27">
        <v>5.6</v>
      </c>
      <c r="Q50" s="24">
        <v>3.7</v>
      </c>
      <c r="R50" s="24">
        <v>1.4</v>
      </c>
      <c r="S50" s="27">
        <v>0.2</v>
      </c>
    </row>
    <row r="51" spans="1:19" x14ac:dyDescent="0.25">
      <c r="B51" s="14" t="s">
        <v>21</v>
      </c>
      <c r="C51" s="44"/>
      <c r="D51" s="23"/>
      <c r="E51" s="23"/>
      <c r="F51" s="33" t="s">
        <v>81</v>
      </c>
      <c r="G51" s="2" t="e">
        <f t="shared" si="6"/>
        <v>#DIV/0!</v>
      </c>
      <c r="H51" s="2" t="e">
        <f t="shared" si="7"/>
        <v>#DIV/0!</v>
      </c>
      <c r="I51" s="2" t="e">
        <f t="shared" si="8"/>
        <v>#DIV/0!</v>
      </c>
      <c r="J51" s="2" t="e">
        <f t="shared" si="9"/>
        <v>#DIV/0!</v>
      </c>
      <c r="K51" s="2" t="e">
        <f t="shared" si="10"/>
        <v>#DIV/0!</v>
      </c>
      <c r="N51" s="40">
        <v>1E-3</v>
      </c>
      <c r="O51" s="27">
        <v>7</v>
      </c>
      <c r="P51" s="27">
        <v>5.6</v>
      </c>
      <c r="Q51" s="24">
        <v>3.7</v>
      </c>
      <c r="R51" s="24">
        <v>1.4</v>
      </c>
      <c r="S51" s="27">
        <v>0.2</v>
      </c>
    </row>
    <row r="52" spans="1:19" x14ac:dyDescent="0.25">
      <c r="B52" s="14" t="s">
        <v>22</v>
      </c>
      <c r="C52" s="44"/>
      <c r="D52" s="23"/>
      <c r="E52" s="23"/>
      <c r="F52" s="33" t="s">
        <v>81</v>
      </c>
      <c r="G52" s="2" t="e">
        <f t="shared" si="6"/>
        <v>#DIV/0!</v>
      </c>
      <c r="H52" s="2" t="e">
        <f t="shared" si="7"/>
        <v>#DIV/0!</v>
      </c>
      <c r="I52" s="2" t="e">
        <f t="shared" si="8"/>
        <v>#DIV/0!</v>
      </c>
      <c r="J52" s="2" t="e">
        <f t="shared" si="9"/>
        <v>#DIV/0!</v>
      </c>
      <c r="K52" s="2" t="e">
        <f t="shared" si="10"/>
        <v>#DIV/0!</v>
      </c>
      <c r="N52" s="40">
        <v>1E-3</v>
      </c>
      <c r="O52" s="27">
        <v>7</v>
      </c>
      <c r="P52" s="27">
        <v>5.6</v>
      </c>
      <c r="Q52" s="24">
        <v>3.7</v>
      </c>
      <c r="R52" s="24">
        <v>1.4</v>
      </c>
      <c r="S52" s="27">
        <v>0.2</v>
      </c>
    </row>
    <row r="53" spans="1:19" x14ac:dyDescent="0.25">
      <c r="B53" s="14" t="s">
        <v>23</v>
      </c>
      <c r="C53" s="44"/>
      <c r="D53" s="46">
        <f>SUM(D51:D52)</f>
        <v>0</v>
      </c>
      <c r="E53" s="23"/>
      <c r="F53" s="33" t="s">
        <v>81</v>
      </c>
      <c r="G53" s="2" t="e">
        <f t="shared" si="6"/>
        <v>#DIV/0!</v>
      </c>
      <c r="H53" s="2" t="e">
        <f t="shared" si="7"/>
        <v>#DIV/0!</v>
      </c>
      <c r="I53" s="2" t="e">
        <f t="shared" si="8"/>
        <v>#DIV/0!</v>
      </c>
      <c r="J53" s="2" t="e">
        <f t="shared" si="9"/>
        <v>#DIV/0!</v>
      </c>
      <c r="K53" s="2" t="e">
        <f t="shared" si="10"/>
        <v>#DIV/0!</v>
      </c>
      <c r="N53" s="40">
        <v>1E-3</v>
      </c>
      <c r="O53" s="27">
        <v>7</v>
      </c>
      <c r="P53" s="27">
        <v>5.6</v>
      </c>
      <c r="Q53" s="24">
        <v>3.7</v>
      </c>
      <c r="R53" s="24">
        <v>1.4</v>
      </c>
      <c r="S53" s="27">
        <v>0.2</v>
      </c>
    </row>
    <row r="54" spans="1:19" x14ac:dyDescent="0.25">
      <c r="B54" s="29" t="s">
        <v>63</v>
      </c>
      <c r="C54" s="44"/>
      <c r="D54" s="23"/>
      <c r="E54" s="23"/>
      <c r="F54" s="33" t="s">
        <v>81</v>
      </c>
      <c r="G54" s="2"/>
      <c r="H54" s="2"/>
      <c r="I54" s="2"/>
      <c r="J54" s="2"/>
      <c r="K54" s="2"/>
      <c r="N54" s="40">
        <v>1E-3</v>
      </c>
      <c r="O54" s="27"/>
      <c r="P54" s="27"/>
      <c r="Q54" s="24"/>
      <c r="R54" s="24"/>
      <c r="S54" s="27"/>
    </row>
    <row r="55" spans="1:19" x14ac:dyDescent="0.25">
      <c r="B55" s="29" t="s">
        <v>64</v>
      </c>
      <c r="C55" s="44"/>
      <c r="D55" s="23"/>
      <c r="E55" s="23"/>
      <c r="F55" s="33" t="s">
        <v>81</v>
      </c>
      <c r="G55" s="2"/>
      <c r="H55" s="2"/>
      <c r="I55" s="2"/>
      <c r="J55" s="2"/>
      <c r="K55" s="2"/>
      <c r="N55" s="40">
        <v>1E-3</v>
      </c>
      <c r="O55" s="27"/>
      <c r="P55" s="27"/>
      <c r="Q55" s="24"/>
      <c r="R55" s="24"/>
      <c r="S55" s="27"/>
    </row>
    <row r="56" spans="1:19" x14ac:dyDescent="0.25">
      <c r="B56" s="29" t="s">
        <v>65</v>
      </c>
      <c r="C56" s="44"/>
      <c r="D56" s="23"/>
      <c r="E56" s="23"/>
      <c r="F56" s="33" t="s">
        <v>81</v>
      </c>
      <c r="G56" s="2"/>
      <c r="H56" s="2"/>
      <c r="I56" s="2"/>
      <c r="J56" s="2"/>
      <c r="K56" s="2"/>
      <c r="N56" s="40">
        <v>1E-3</v>
      </c>
      <c r="O56" s="27"/>
      <c r="P56" s="27"/>
      <c r="Q56" s="24"/>
      <c r="R56" s="24"/>
      <c r="S56" s="27"/>
    </row>
    <row r="57" spans="1:19" x14ac:dyDescent="0.25">
      <c r="B57" s="29" t="s">
        <v>66</v>
      </c>
      <c r="C57" s="44"/>
      <c r="D57" s="23"/>
      <c r="E57" s="23"/>
      <c r="F57" s="33" t="s">
        <v>81</v>
      </c>
      <c r="G57" s="2"/>
      <c r="H57" s="2"/>
      <c r="I57" s="2"/>
      <c r="J57" s="2"/>
      <c r="K57" s="2"/>
      <c r="N57" s="40">
        <v>1E-3</v>
      </c>
      <c r="O57" s="27"/>
      <c r="P57" s="27"/>
      <c r="Q57" s="24"/>
      <c r="R57" s="24"/>
      <c r="S57" s="27"/>
    </row>
    <row r="58" spans="1:19" x14ac:dyDescent="0.25">
      <c r="B58" s="29" t="s">
        <v>67</v>
      </c>
      <c r="C58" s="44"/>
      <c r="D58" s="23"/>
      <c r="E58" s="23"/>
      <c r="F58" s="33" t="s">
        <v>81</v>
      </c>
      <c r="G58" s="2"/>
      <c r="H58" s="2"/>
      <c r="I58" s="2"/>
      <c r="J58" s="2"/>
      <c r="K58" s="2"/>
      <c r="N58" s="40">
        <v>1E-3</v>
      </c>
      <c r="O58" s="27"/>
      <c r="P58" s="27"/>
      <c r="Q58" s="24"/>
      <c r="R58" s="24"/>
      <c r="S58" s="27"/>
    </row>
    <row r="59" spans="1:19" x14ac:dyDescent="0.25">
      <c r="B59" s="29" t="s">
        <v>68</v>
      </c>
      <c r="C59" s="44"/>
      <c r="D59" s="23"/>
      <c r="E59" s="23"/>
      <c r="F59" s="33" t="s">
        <v>81</v>
      </c>
      <c r="G59" s="2"/>
      <c r="H59" s="2"/>
      <c r="I59" s="2"/>
      <c r="J59" s="2"/>
      <c r="K59" s="2"/>
      <c r="N59" s="40">
        <v>1E-3</v>
      </c>
      <c r="O59" s="27"/>
      <c r="P59" s="27"/>
      <c r="Q59" s="24"/>
      <c r="R59" s="24"/>
      <c r="S59" s="27"/>
    </row>
    <row r="60" spans="1:19" x14ac:dyDescent="0.25">
      <c r="B60" s="14" t="s">
        <v>24</v>
      </c>
      <c r="C60" s="44"/>
      <c r="D60" s="46">
        <f>SUM(D54:D59)</f>
        <v>0</v>
      </c>
      <c r="E60" s="23"/>
      <c r="F60" s="33" t="s">
        <v>81</v>
      </c>
      <c r="G60" s="2" t="e">
        <f t="shared" ref="G60:G80" si="11">$N60*$D60/G$8*$L$8/O60</f>
        <v>#DIV/0!</v>
      </c>
      <c r="H60" s="2" t="e">
        <f t="shared" ref="H60:H80" si="12">$N60*$D60/H$8*$L$8/P60</f>
        <v>#DIV/0!</v>
      </c>
      <c r="I60" s="2" t="e">
        <f t="shared" ref="I60:I80" si="13">$N60*$D60/I$8*$L$8/Q60</f>
        <v>#DIV/0!</v>
      </c>
      <c r="J60" s="2" t="e">
        <f t="shared" ref="J60:J80" si="14">$N60*$D60/J$8*$L$8/R60</f>
        <v>#DIV/0!</v>
      </c>
      <c r="K60" s="2" t="e">
        <f t="shared" ref="K60:K80" si="15">$N60*$D60/K$8*$L$8/S60</f>
        <v>#DIV/0!</v>
      </c>
      <c r="N60" s="40">
        <v>1E-3</v>
      </c>
      <c r="O60" s="27">
        <v>23</v>
      </c>
      <c r="P60" s="27">
        <v>18.399999999999999</v>
      </c>
      <c r="Q60" s="24">
        <v>12.3</v>
      </c>
      <c r="R60" s="24">
        <v>4.5999999999999996</v>
      </c>
      <c r="S60" s="27">
        <v>0.6</v>
      </c>
    </row>
    <row r="61" spans="1:19" x14ac:dyDescent="0.25">
      <c r="A61" t="s">
        <v>116</v>
      </c>
      <c r="B61" s="14" t="s">
        <v>25</v>
      </c>
      <c r="C61" s="44"/>
      <c r="D61" s="23"/>
      <c r="E61" s="23"/>
      <c r="F61" s="33" t="s">
        <v>81</v>
      </c>
      <c r="G61" s="2" t="e">
        <f t="shared" si="11"/>
        <v>#DIV/0!</v>
      </c>
      <c r="H61" s="2" t="e">
        <f t="shared" si="12"/>
        <v>#DIV/0!</v>
      </c>
      <c r="I61" s="2" t="e">
        <f t="shared" si="13"/>
        <v>#DIV/0!</v>
      </c>
      <c r="J61" s="2" t="e">
        <f t="shared" si="14"/>
        <v>#DIV/0!</v>
      </c>
      <c r="K61" s="2" t="e">
        <f t="shared" si="15"/>
        <v>#DIV/0!</v>
      </c>
      <c r="N61" s="40">
        <v>1E-3</v>
      </c>
      <c r="O61" s="27">
        <v>18.5</v>
      </c>
      <c r="P61" s="27">
        <v>14.8</v>
      </c>
      <c r="Q61" s="24">
        <v>9.9</v>
      </c>
      <c r="R61" s="24">
        <v>3.7</v>
      </c>
      <c r="S61" s="27">
        <v>0.48</v>
      </c>
    </row>
    <row r="62" spans="1:19" x14ac:dyDescent="0.25">
      <c r="B62" s="14" t="s">
        <v>26</v>
      </c>
      <c r="C62" s="44"/>
      <c r="D62" s="23"/>
      <c r="E62" s="23"/>
      <c r="F62" s="33" t="s">
        <v>81</v>
      </c>
      <c r="G62" s="2" t="e">
        <f t="shared" si="11"/>
        <v>#DIV/0!</v>
      </c>
      <c r="H62" s="2" t="e">
        <f t="shared" si="12"/>
        <v>#DIV/0!</v>
      </c>
      <c r="I62" s="2" t="e">
        <f t="shared" si="13"/>
        <v>#DIV/0!</v>
      </c>
      <c r="J62" s="2" t="e">
        <f t="shared" si="14"/>
        <v>#DIV/0!</v>
      </c>
      <c r="K62" s="2" t="e">
        <f t="shared" si="15"/>
        <v>#DIV/0!</v>
      </c>
      <c r="N62" s="40">
        <v>1E-3</v>
      </c>
      <c r="O62" s="27">
        <v>18.5</v>
      </c>
      <c r="P62" s="27">
        <v>14.8</v>
      </c>
      <c r="Q62" s="24">
        <v>9.9</v>
      </c>
      <c r="R62" s="24">
        <v>3.7</v>
      </c>
      <c r="S62" s="27">
        <v>0.48</v>
      </c>
    </row>
    <row r="63" spans="1:19" x14ac:dyDescent="0.25">
      <c r="B63" s="14" t="s">
        <v>27</v>
      </c>
      <c r="C63" s="44"/>
      <c r="D63" s="23"/>
      <c r="E63" s="23"/>
      <c r="F63" s="33" t="s">
        <v>81</v>
      </c>
      <c r="G63" s="2" t="e">
        <f t="shared" si="11"/>
        <v>#DIV/0!</v>
      </c>
      <c r="H63" s="2" t="e">
        <f t="shared" si="12"/>
        <v>#DIV/0!</v>
      </c>
      <c r="I63" s="2" t="e">
        <f t="shared" si="13"/>
        <v>#DIV/0!</v>
      </c>
      <c r="J63" s="2" t="e">
        <f t="shared" si="14"/>
        <v>#DIV/0!</v>
      </c>
      <c r="K63" s="2" t="e">
        <f t="shared" si="15"/>
        <v>#DIV/0!</v>
      </c>
      <c r="N63" s="40">
        <v>1E-3</v>
      </c>
      <c r="O63" s="27">
        <v>75</v>
      </c>
      <c r="P63" s="27">
        <v>60</v>
      </c>
      <c r="Q63" s="24">
        <v>40</v>
      </c>
      <c r="R63" s="24">
        <v>15</v>
      </c>
      <c r="S63" s="27">
        <v>2</v>
      </c>
    </row>
    <row r="64" spans="1:19" x14ac:dyDescent="0.25">
      <c r="B64" s="14" t="s">
        <v>28</v>
      </c>
      <c r="C64" s="44"/>
      <c r="D64" s="23"/>
      <c r="E64" s="23"/>
      <c r="F64" s="33" t="s">
        <v>81</v>
      </c>
      <c r="G64" s="2" t="e">
        <f t="shared" si="11"/>
        <v>#DIV/0!</v>
      </c>
      <c r="H64" s="2" t="e">
        <f t="shared" si="12"/>
        <v>#DIV/0!</v>
      </c>
      <c r="I64" s="2" t="e">
        <f t="shared" si="13"/>
        <v>#DIV/0!</v>
      </c>
      <c r="J64" s="2" t="e">
        <f t="shared" si="14"/>
        <v>#DIV/0!</v>
      </c>
      <c r="K64" s="2" t="e">
        <f t="shared" si="15"/>
        <v>#DIV/0!</v>
      </c>
      <c r="N64" s="40">
        <v>1E-3</v>
      </c>
      <c r="O64" s="27">
        <v>75</v>
      </c>
      <c r="P64" s="27">
        <v>60</v>
      </c>
      <c r="Q64" s="24">
        <v>40</v>
      </c>
      <c r="R64" s="24">
        <v>15</v>
      </c>
      <c r="S64" s="27">
        <v>2</v>
      </c>
    </row>
    <row r="65" spans="1:19" x14ac:dyDescent="0.25">
      <c r="B65" s="14" t="s">
        <v>29</v>
      </c>
      <c r="C65" s="44"/>
      <c r="D65" s="23"/>
      <c r="E65" s="23"/>
      <c r="F65" s="33" t="s">
        <v>81</v>
      </c>
      <c r="G65" s="2" t="e">
        <f t="shared" si="11"/>
        <v>#DIV/0!</v>
      </c>
      <c r="H65" s="2" t="e">
        <f t="shared" si="12"/>
        <v>#DIV/0!</v>
      </c>
      <c r="I65" s="2" t="e">
        <f t="shared" si="13"/>
        <v>#DIV/0!</v>
      </c>
      <c r="J65" s="2" t="e">
        <f t="shared" si="14"/>
        <v>#DIV/0!</v>
      </c>
      <c r="K65" s="2" t="e">
        <f t="shared" si="15"/>
        <v>#DIV/0!</v>
      </c>
      <c r="N65" s="40">
        <v>1E-3</v>
      </c>
      <c r="O65" s="27">
        <v>75</v>
      </c>
      <c r="P65" s="27">
        <v>60</v>
      </c>
      <c r="Q65" s="24">
        <v>40</v>
      </c>
      <c r="R65" s="24">
        <v>15</v>
      </c>
      <c r="S65" s="27">
        <v>2</v>
      </c>
    </row>
    <row r="66" spans="1:19" x14ac:dyDescent="0.25">
      <c r="B66" s="14" t="s">
        <v>30</v>
      </c>
      <c r="C66" s="44"/>
      <c r="D66" s="23"/>
      <c r="E66" s="23"/>
      <c r="F66" s="33" t="s">
        <v>81</v>
      </c>
      <c r="G66" s="2" t="e">
        <f t="shared" si="11"/>
        <v>#DIV/0!</v>
      </c>
      <c r="H66" s="2" t="e">
        <f t="shared" si="12"/>
        <v>#DIV/0!</v>
      </c>
      <c r="I66" s="2" t="e">
        <f t="shared" si="13"/>
        <v>#DIV/0!</v>
      </c>
      <c r="J66" s="2" t="e">
        <f t="shared" si="14"/>
        <v>#DIV/0!</v>
      </c>
      <c r="K66" s="2" t="e">
        <f t="shared" si="15"/>
        <v>#DIV/0!</v>
      </c>
      <c r="N66" s="40">
        <v>1E-3</v>
      </c>
      <c r="O66" s="27">
        <v>75</v>
      </c>
      <c r="P66" s="27">
        <v>60</v>
      </c>
      <c r="Q66" s="24">
        <v>40</v>
      </c>
      <c r="R66" s="24">
        <v>15</v>
      </c>
      <c r="S66" s="27">
        <v>2</v>
      </c>
    </row>
    <row r="67" spans="1:19" x14ac:dyDescent="0.25">
      <c r="B67" s="14" t="s">
        <v>31</v>
      </c>
      <c r="C67" s="44"/>
      <c r="D67" s="23"/>
      <c r="E67" s="23"/>
      <c r="F67" s="33" t="s">
        <v>81</v>
      </c>
      <c r="G67" s="2" t="e">
        <f t="shared" si="11"/>
        <v>#DIV/0!</v>
      </c>
      <c r="H67" s="2" t="e">
        <f t="shared" si="12"/>
        <v>#DIV/0!</v>
      </c>
      <c r="I67" s="2" t="e">
        <f t="shared" si="13"/>
        <v>#DIV/0!</v>
      </c>
      <c r="J67" s="2" t="e">
        <f t="shared" si="14"/>
        <v>#DIV/0!</v>
      </c>
      <c r="K67" s="2" t="e">
        <f t="shared" si="15"/>
        <v>#DIV/0!</v>
      </c>
      <c r="N67" s="40">
        <v>1E-3</v>
      </c>
      <c r="O67" s="27">
        <v>75</v>
      </c>
      <c r="P67" s="27">
        <v>60</v>
      </c>
      <c r="Q67" s="24">
        <v>40</v>
      </c>
      <c r="R67" s="24">
        <v>15</v>
      </c>
      <c r="S67" s="27">
        <v>2</v>
      </c>
    </row>
    <row r="68" spans="1:19" x14ac:dyDescent="0.25">
      <c r="B68" s="14" t="s">
        <v>32</v>
      </c>
      <c r="C68" s="44"/>
      <c r="D68" s="46">
        <f>SUM(D61:D67)-D64</f>
        <v>0</v>
      </c>
      <c r="E68" s="23"/>
      <c r="F68" s="33" t="s">
        <v>81</v>
      </c>
      <c r="G68" s="2" t="e">
        <f t="shared" si="11"/>
        <v>#DIV/0!</v>
      </c>
      <c r="H68" s="2" t="e">
        <f t="shared" si="12"/>
        <v>#DIV/0!</v>
      </c>
      <c r="I68" s="2" t="e">
        <f t="shared" si="13"/>
        <v>#DIV/0!</v>
      </c>
      <c r="J68" s="2" t="e">
        <f t="shared" si="14"/>
        <v>#DIV/0!</v>
      </c>
      <c r="K68" s="2" t="e">
        <f t="shared" si="15"/>
        <v>#DIV/0!</v>
      </c>
      <c r="N68" s="40">
        <v>1E-3</v>
      </c>
      <c r="O68" s="27">
        <v>375</v>
      </c>
      <c r="P68" s="27">
        <v>300</v>
      </c>
      <c r="Q68" s="24">
        <v>200</v>
      </c>
      <c r="R68" s="24">
        <v>75</v>
      </c>
      <c r="S68" s="27">
        <v>10</v>
      </c>
    </row>
    <row r="69" spans="1:19" x14ac:dyDescent="0.25">
      <c r="A69" t="s">
        <v>117</v>
      </c>
      <c r="B69" s="14" t="s">
        <v>33</v>
      </c>
      <c r="C69" s="44"/>
      <c r="D69" s="23"/>
      <c r="E69" s="23"/>
      <c r="F69" s="33" t="s">
        <v>81</v>
      </c>
      <c r="G69" s="2" t="e">
        <f t="shared" si="11"/>
        <v>#DIV/0!</v>
      </c>
      <c r="H69" s="2" t="e">
        <f t="shared" si="12"/>
        <v>#DIV/0!</v>
      </c>
      <c r="I69" s="2" t="e">
        <f t="shared" si="13"/>
        <v>#DIV/0!</v>
      </c>
      <c r="J69" s="2" t="e">
        <f t="shared" si="14"/>
        <v>#DIV/0!</v>
      </c>
      <c r="K69" s="2" t="e">
        <f t="shared" si="15"/>
        <v>#DIV/0!</v>
      </c>
      <c r="N69" s="40">
        <v>1E-3</v>
      </c>
      <c r="O69" s="27">
        <v>600</v>
      </c>
      <c r="P69" s="27">
        <v>480</v>
      </c>
      <c r="Q69" s="24">
        <v>320</v>
      </c>
      <c r="R69" s="24">
        <v>120</v>
      </c>
      <c r="S69" s="27">
        <v>16</v>
      </c>
    </row>
    <row r="70" spans="1:19" x14ac:dyDescent="0.25">
      <c r="B70" s="14" t="s">
        <v>34</v>
      </c>
      <c r="C70" s="44"/>
      <c r="D70" s="23"/>
      <c r="E70" s="23"/>
      <c r="F70" s="33" t="s">
        <v>81</v>
      </c>
      <c r="G70" s="2" t="e">
        <f t="shared" si="11"/>
        <v>#DIV/0!</v>
      </c>
      <c r="H70" s="2" t="e">
        <f t="shared" si="12"/>
        <v>#DIV/0!</v>
      </c>
      <c r="I70" s="2" t="e">
        <f t="shared" si="13"/>
        <v>#DIV/0!</v>
      </c>
      <c r="J70" s="2" t="e">
        <f t="shared" si="14"/>
        <v>#DIV/0!</v>
      </c>
      <c r="K70" s="2" t="e">
        <f t="shared" si="15"/>
        <v>#DIV/0!</v>
      </c>
      <c r="N70" s="40">
        <v>1E-3</v>
      </c>
      <c r="O70" s="27">
        <v>750</v>
      </c>
      <c r="P70" s="27">
        <v>600</v>
      </c>
      <c r="Q70" s="24">
        <v>400</v>
      </c>
      <c r="R70" s="24">
        <v>150</v>
      </c>
      <c r="S70" s="27">
        <v>20</v>
      </c>
    </row>
    <row r="71" spans="1:19" x14ac:dyDescent="0.25">
      <c r="B71" s="14" t="s">
        <v>35</v>
      </c>
      <c r="C71" s="44"/>
      <c r="D71" s="23"/>
      <c r="E71" s="23"/>
      <c r="F71" s="33" t="s">
        <v>81</v>
      </c>
      <c r="G71" s="2" t="e">
        <f t="shared" si="11"/>
        <v>#DIV/0!</v>
      </c>
      <c r="H71" s="2" t="e">
        <f t="shared" si="12"/>
        <v>#DIV/0!</v>
      </c>
      <c r="I71" s="2" t="e">
        <f t="shared" si="13"/>
        <v>#DIV/0!</v>
      </c>
      <c r="J71" s="2" t="e">
        <f t="shared" si="14"/>
        <v>#DIV/0!</v>
      </c>
      <c r="K71" s="2" t="e">
        <f t="shared" si="15"/>
        <v>#DIV/0!</v>
      </c>
      <c r="N71" s="40">
        <v>1E-3</v>
      </c>
      <c r="O71" s="27">
        <v>600</v>
      </c>
      <c r="P71" s="27">
        <v>480</v>
      </c>
      <c r="Q71" s="24">
        <v>320</v>
      </c>
      <c r="R71" s="24">
        <v>120</v>
      </c>
      <c r="S71" s="27">
        <v>16</v>
      </c>
    </row>
    <row r="72" spans="1:19" x14ac:dyDescent="0.25">
      <c r="B72" s="14" t="s">
        <v>36</v>
      </c>
      <c r="C72" s="44"/>
      <c r="D72" s="23"/>
      <c r="E72" s="23"/>
      <c r="F72" s="33" t="s">
        <v>81</v>
      </c>
      <c r="G72" s="2" t="e">
        <f t="shared" si="11"/>
        <v>#DIV/0!</v>
      </c>
      <c r="H72" s="2" t="e">
        <f t="shared" si="12"/>
        <v>#DIV/0!</v>
      </c>
      <c r="I72" s="2" t="e">
        <f t="shared" si="13"/>
        <v>#DIV/0!</v>
      </c>
      <c r="J72" s="2" t="e">
        <f t="shared" si="14"/>
        <v>#DIV/0!</v>
      </c>
      <c r="K72" s="2" t="e">
        <f t="shared" si="15"/>
        <v>#DIV/0!</v>
      </c>
      <c r="N72" s="40">
        <v>1E-3</v>
      </c>
      <c r="O72" s="27">
        <v>185</v>
      </c>
      <c r="P72" s="27">
        <v>148</v>
      </c>
      <c r="Q72" s="24">
        <v>92</v>
      </c>
      <c r="R72" s="24">
        <v>37</v>
      </c>
      <c r="S72" s="27">
        <v>4.9000000000000004</v>
      </c>
    </row>
    <row r="73" spans="1:19" x14ac:dyDescent="0.25">
      <c r="B73" s="14" t="s">
        <v>37</v>
      </c>
      <c r="C73" s="44"/>
      <c r="D73" s="23"/>
      <c r="E73" s="23"/>
      <c r="F73" s="33" t="s">
        <v>81</v>
      </c>
      <c r="G73" s="2" t="e">
        <f t="shared" si="11"/>
        <v>#DIV/0!</v>
      </c>
      <c r="H73" s="2" t="e">
        <f t="shared" si="12"/>
        <v>#DIV/0!</v>
      </c>
      <c r="I73" s="2" t="e">
        <f t="shared" si="13"/>
        <v>#DIV/0!</v>
      </c>
      <c r="J73" s="2" t="e">
        <f t="shared" si="14"/>
        <v>#DIV/0!</v>
      </c>
      <c r="K73" s="2" t="e">
        <f t="shared" si="15"/>
        <v>#DIV/0!</v>
      </c>
      <c r="N73" s="40">
        <v>1E-3</v>
      </c>
      <c r="O73" s="27">
        <v>230</v>
      </c>
      <c r="P73" s="27">
        <v>184</v>
      </c>
      <c r="Q73" s="24">
        <v>123</v>
      </c>
      <c r="R73" s="24">
        <v>46</v>
      </c>
      <c r="S73" s="27">
        <v>6.1</v>
      </c>
    </row>
    <row r="74" spans="1:19" x14ac:dyDescent="0.25">
      <c r="B74" s="14" t="s">
        <v>38</v>
      </c>
      <c r="C74" s="44"/>
      <c r="D74" s="23"/>
      <c r="E74" s="23"/>
      <c r="F74" s="33" t="s">
        <v>81</v>
      </c>
      <c r="G74" s="2" t="e">
        <f t="shared" si="11"/>
        <v>#DIV/0!</v>
      </c>
      <c r="H74" s="2" t="e">
        <f t="shared" si="12"/>
        <v>#DIV/0!</v>
      </c>
      <c r="I74" s="2" t="e">
        <f t="shared" si="13"/>
        <v>#DIV/0!</v>
      </c>
      <c r="J74" s="2" t="e">
        <f t="shared" si="14"/>
        <v>#DIV/0!</v>
      </c>
      <c r="K74" s="2" t="e">
        <f t="shared" si="15"/>
        <v>#DIV/0!</v>
      </c>
      <c r="N74" s="40">
        <v>1E-3</v>
      </c>
      <c r="O74" s="27">
        <v>230</v>
      </c>
      <c r="P74" s="27">
        <v>184</v>
      </c>
      <c r="Q74" s="24">
        <v>123</v>
      </c>
      <c r="R74" s="24">
        <v>46</v>
      </c>
      <c r="S74" s="27">
        <v>6.1</v>
      </c>
    </row>
    <row r="75" spans="1:19" x14ac:dyDescent="0.25">
      <c r="B75" s="14" t="s">
        <v>75</v>
      </c>
      <c r="C75" s="44"/>
      <c r="D75" s="23"/>
      <c r="E75" s="23"/>
      <c r="F75" s="33" t="s">
        <v>81</v>
      </c>
      <c r="G75" s="2" t="e">
        <f t="shared" si="11"/>
        <v>#DIV/0!</v>
      </c>
      <c r="H75" s="2" t="e">
        <f t="shared" si="12"/>
        <v>#DIV/0!</v>
      </c>
      <c r="I75" s="2" t="e">
        <f t="shared" si="13"/>
        <v>#DIV/0!</v>
      </c>
      <c r="J75" s="2" t="e">
        <f t="shared" si="14"/>
        <v>#DIV/0!</v>
      </c>
      <c r="K75" s="2" t="e">
        <f t="shared" si="15"/>
        <v>#DIV/0!</v>
      </c>
      <c r="N75" s="40">
        <v>1E-3</v>
      </c>
      <c r="O75" s="27">
        <v>270</v>
      </c>
      <c r="P75" s="27">
        <v>216</v>
      </c>
      <c r="Q75" s="24">
        <v>144</v>
      </c>
      <c r="R75" s="24">
        <v>54</v>
      </c>
      <c r="S75" s="27">
        <v>7.2</v>
      </c>
    </row>
    <row r="76" spans="1:19" x14ac:dyDescent="0.25">
      <c r="B76" s="14" t="s">
        <v>39</v>
      </c>
      <c r="C76" s="44"/>
      <c r="D76" s="23"/>
      <c r="E76" s="23"/>
      <c r="F76" s="33" t="s">
        <v>81</v>
      </c>
      <c r="G76" s="2" t="e">
        <f t="shared" si="11"/>
        <v>#DIV/0!</v>
      </c>
      <c r="H76" s="2" t="e">
        <f t="shared" si="12"/>
        <v>#DIV/0!</v>
      </c>
      <c r="I76" s="2" t="e">
        <f t="shared" si="13"/>
        <v>#DIV/0!</v>
      </c>
      <c r="J76" s="2" t="e">
        <f t="shared" si="14"/>
        <v>#DIV/0!</v>
      </c>
      <c r="K76" s="2" t="e">
        <f t="shared" si="15"/>
        <v>#DIV/0!</v>
      </c>
      <c r="N76" s="40">
        <v>1E-3</v>
      </c>
      <c r="O76" s="27">
        <v>290</v>
      </c>
      <c r="P76" s="27">
        <v>232</v>
      </c>
      <c r="Q76" s="24">
        <v>155</v>
      </c>
      <c r="R76" s="24">
        <v>58</v>
      </c>
      <c r="S76" s="27">
        <v>7.7</v>
      </c>
    </row>
    <row r="77" spans="1:19" x14ac:dyDescent="0.25">
      <c r="B77" s="14" t="s">
        <v>40</v>
      </c>
      <c r="C77" s="44"/>
      <c r="D77" s="23"/>
      <c r="E77" s="23"/>
      <c r="F77" s="33" t="s">
        <v>81</v>
      </c>
      <c r="G77" s="2" t="e">
        <f t="shared" si="11"/>
        <v>#DIV/0!</v>
      </c>
      <c r="H77" s="2" t="e">
        <f t="shared" si="12"/>
        <v>#DIV/0!</v>
      </c>
      <c r="I77" s="2" t="e">
        <f t="shared" si="13"/>
        <v>#DIV/0!</v>
      </c>
      <c r="J77" s="2" t="e">
        <f t="shared" si="14"/>
        <v>#DIV/0!</v>
      </c>
      <c r="K77" s="2" t="e">
        <f t="shared" si="15"/>
        <v>#DIV/0!</v>
      </c>
      <c r="N77" s="40">
        <v>1E-3</v>
      </c>
      <c r="O77" s="27">
        <v>210</v>
      </c>
      <c r="P77" s="27">
        <v>168</v>
      </c>
      <c r="Q77" s="24">
        <v>112</v>
      </c>
      <c r="R77" s="24">
        <v>42</v>
      </c>
      <c r="S77" s="27">
        <v>5.6</v>
      </c>
    </row>
    <row r="78" spans="1:19" x14ac:dyDescent="0.25">
      <c r="B78" s="14" t="s">
        <v>41</v>
      </c>
      <c r="C78" s="44"/>
      <c r="D78" s="23"/>
      <c r="E78" s="23"/>
      <c r="F78" s="33" t="s">
        <v>81</v>
      </c>
      <c r="G78" s="2" t="e">
        <f t="shared" si="11"/>
        <v>#DIV/0!</v>
      </c>
      <c r="H78" s="2" t="e">
        <f t="shared" si="12"/>
        <v>#DIV/0!</v>
      </c>
      <c r="I78" s="2" t="e">
        <f t="shared" si="13"/>
        <v>#DIV/0!</v>
      </c>
      <c r="J78" s="2" t="e">
        <f t="shared" si="14"/>
        <v>#DIV/0!</v>
      </c>
      <c r="K78" s="2" t="e">
        <f t="shared" si="15"/>
        <v>#DIV/0!</v>
      </c>
      <c r="N78" s="40">
        <v>1E-3</v>
      </c>
      <c r="O78" s="27">
        <v>235</v>
      </c>
      <c r="P78" s="27">
        <v>188</v>
      </c>
      <c r="Q78" s="24">
        <v>125</v>
      </c>
      <c r="R78" s="24">
        <v>47</v>
      </c>
      <c r="S78" s="27">
        <v>6.3</v>
      </c>
    </row>
    <row r="79" spans="1:19" x14ac:dyDescent="0.25">
      <c r="B79" s="14" t="s">
        <v>42</v>
      </c>
      <c r="C79" s="44"/>
      <c r="D79" s="46">
        <f>SUM(D69:D78)</f>
        <v>0</v>
      </c>
      <c r="E79" s="23"/>
      <c r="F79" s="33" t="s">
        <v>81</v>
      </c>
      <c r="G79" s="2" t="e">
        <f t="shared" si="11"/>
        <v>#DIV/0!</v>
      </c>
      <c r="H79" s="2" t="e">
        <f t="shared" si="12"/>
        <v>#DIV/0!</v>
      </c>
      <c r="I79" s="2" t="e">
        <f t="shared" si="13"/>
        <v>#DIV/0!</v>
      </c>
      <c r="J79" s="2" t="e">
        <f t="shared" si="14"/>
        <v>#DIV/0!</v>
      </c>
      <c r="K79" s="2" t="e">
        <f t="shared" si="15"/>
        <v>#DIV/0!</v>
      </c>
      <c r="N79" s="40">
        <v>1E-3</v>
      </c>
      <c r="O79" s="27">
        <v>11500</v>
      </c>
      <c r="P79" s="27">
        <v>9200</v>
      </c>
      <c r="Q79" s="24">
        <v>6133</v>
      </c>
      <c r="R79" s="24">
        <v>2300</v>
      </c>
      <c r="S79" s="27">
        <v>307</v>
      </c>
    </row>
    <row r="80" spans="1:19" x14ac:dyDescent="0.25">
      <c r="A80" t="s">
        <v>118</v>
      </c>
      <c r="B80" s="14" t="s">
        <v>43</v>
      </c>
      <c r="C80" s="44"/>
      <c r="D80" s="23"/>
      <c r="E80" s="23"/>
      <c r="F80" s="32" t="s">
        <v>79</v>
      </c>
      <c r="G80" s="2" t="e">
        <f t="shared" si="11"/>
        <v>#DIV/0!</v>
      </c>
      <c r="H80" s="2" t="e">
        <f t="shared" si="12"/>
        <v>#DIV/0!</v>
      </c>
      <c r="I80" s="2" t="e">
        <f t="shared" si="13"/>
        <v>#DIV/0!</v>
      </c>
      <c r="J80" s="2" t="e">
        <f t="shared" si="14"/>
        <v>#DIV/0!</v>
      </c>
      <c r="K80" s="2" t="e">
        <f t="shared" si="15"/>
        <v>#DIV/0!</v>
      </c>
      <c r="N80" s="36">
        <v>1</v>
      </c>
      <c r="O80" s="27">
        <v>935000</v>
      </c>
      <c r="P80" s="27">
        <v>748000</v>
      </c>
      <c r="Q80" s="24">
        <v>498668</v>
      </c>
      <c r="R80" s="24">
        <v>187000</v>
      </c>
      <c r="S80" s="27">
        <v>24933</v>
      </c>
    </row>
    <row r="82" spans="2:4" x14ac:dyDescent="0.25">
      <c r="B82" s="20"/>
      <c r="C82" s="45"/>
      <c r="D82" t="s">
        <v>69</v>
      </c>
    </row>
    <row r="83" spans="2:4" x14ac:dyDescent="0.25">
      <c r="B83" s="7"/>
      <c r="C83" s="45"/>
      <c r="D83" t="s">
        <v>119</v>
      </c>
    </row>
  </sheetData>
  <sheetProtection password="8A7A" sheet="1" objects="1" scenarios="1" selectLockedCells="1"/>
  <conditionalFormatting sqref="G18:K80">
    <cfRule type="cellIs" dxfId="6" priority="42" operator="greaterThan">
      <formula>1</formula>
    </cfRule>
  </conditionalFormatting>
  <conditionalFormatting sqref="H18:H42">
    <cfRule type="cellIs" dxfId="5" priority="20" operator="greaterThan">
      <formula>1</formula>
    </cfRule>
  </conditionalFormatting>
  <conditionalFormatting sqref="K18:K42">
    <cfRule type="cellIs" dxfId="4" priority="19" operator="greaterThan">
      <formula>1</formula>
    </cfRule>
  </conditionalFormatting>
  <conditionalFormatting sqref="I18:K42">
    <cfRule type="cellIs" dxfId="3" priority="18" operator="greaterThan">
      <formula>1</formula>
    </cfRule>
  </conditionalFormatting>
  <conditionalFormatting sqref="F18:F80">
    <cfRule type="expression" dxfId="2" priority="6">
      <formula>AND( E18 &lt;&gt;F18, E18 &lt;&gt;"")</formula>
    </cfRule>
  </conditionalFormatting>
  <conditionalFormatting sqref="G17">
    <cfRule type="expression" dxfId="1" priority="5">
      <formula>G10=MIN($G10:$K10)</formula>
    </cfRule>
  </conditionalFormatting>
  <conditionalFormatting sqref="H17:K17">
    <cfRule type="expression" dxfId="0" priority="1">
      <formula>H10=MIN($G10:$K10)</formula>
    </cfRule>
  </conditionalFormatting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4" sqref="B4"/>
    </sheetView>
  </sheetViews>
  <sheetFormatPr defaultRowHeight="15" x14ac:dyDescent="0.25"/>
  <cols>
    <col min="1" max="1" width="13" customWidth="1"/>
    <col min="3" max="3" width="8.140625" customWidth="1"/>
    <col min="4" max="8" width="14.7109375" customWidth="1"/>
    <col min="9" max="9" width="163.5703125" customWidth="1"/>
    <col min="11" max="11" width="14.28515625" customWidth="1"/>
    <col min="14" max="14" width="11" customWidth="1"/>
  </cols>
  <sheetData>
    <row r="1" spans="1:14" ht="21" x14ac:dyDescent="0.35">
      <c r="A1" s="48" t="s">
        <v>85</v>
      </c>
    </row>
    <row r="3" spans="1:14" x14ac:dyDescent="0.25">
      <c r="A3" t="s">
        <v>86</v>
      </c>
    </row>
    <row r="4" spans="1:14" x14ac:dyDescent="0.25">
      <c r="B4" s="23">
        <v>0</v>
      </c>
      <c r="C4" t="s">
        <v>87</v>
      </c>
      <c r="E4" t="s">
        <v>103</v>
      </c>
      <c r="J4" t="s">
        <v>88</v>
      </c>
    </row>
    <row r="5" spans="1:14" x14ac:dyDescent="0.25">
      <c r="B5" s="23">
        <v>0</v>
      </c>
      <c r="C5" t="s">
        <v>89</v>
      </c>
    </row>
    <row r="6" spans="1:14" x14ac:dyDescent="0.25">
      <c r="J6" s="19">
        <f>IF(10*B4&gt;B5, 10*B4, B5)</f>
        <v>0</v>
      </c>
      <c r="K6" t="s">
        <v>89</v>
      </c>
    </row>
    <row r="7" spans="1:14" x14ac:dyDescent="0.25">
      <c r="A7" t="s">
        <v>90</v>
      </c>
      <c r="D7" s="49" t="s">
        <v>91</v>
      </c>
      <c r="E7" s="49"/>
      <c r="F7" s="49"/>
      <c r="G7" s="49"/>
      <c r="H7" s="49"/>
    </row>
    <row r="8" spans="1:14" x14ac:dyDescent="0.25">
      <c r="A8" t="s">
        <v>1</v>
      </c>
      <c r="B8" t="s">
        <v>92</v>
      </c>
      <c r="D8" s="50" t="s">
        <v>93</v>
      </c>
      <c r="E8" s="50" t="s">
        <v>94</v>
      </c>
      <c r="F8" s="50" t="s">
        <v>95</v>
      </c>
      <c r="G8" s="51" t="s">
        <v>96</v>
      </c>
      <c r="H8" s="51" t="s">
        <v>97</v>
      </c>
      <c r="J8" t="s">
        <v>93</v>
      </c>
      <c r="K8" t="s">
        <v>94</v>
      </c>
      <c r="L8" t="s">
        <v>95</v>
      </c>
      <c r="M8" s="52" t="s">
        <v>96</v>
      </c>
      <c r="N8" s="52" t="s">
        <v>97</v>
      </c>
    </row>
    <row r="9" spans="1:14" x14ac:dyDescent="0.25">
      <c r="D9" s="53"/>
      <c r="E9" s="53"/>
      <c r="F9" s="53"/>
      <c r="G9" s="53"/>
      <c r="H9" s="53"/>
    </row>
    <row r="10" spans="1:14" x14ac:dyDescent="0.25">
      <c r="A10" t="s">
        <v>98</v>
      </c>
      <c r="B10" s="23">
        <v>0</v>
      </c>
      <c r="D10" s="54">
        <f ca="1">CELL("contents",J10)</f>
        <v>0</v>
      </c>
      <c r="E10" s="54" t="e">
        <f ca="1">CELL("contents",K10)</f>
        <v>#DIV/0!</v>
      </c>
      <c r="F10" s="54" t="e">
        <f ca="1">CELL("contents",L10)</f>
        <v>#DIV/0!</v>
      </c>
      <c r="G10" s="54" t="e">
        <f ca="1">CELL("contents",M10)</f>
        <v>#DIV/0!</v>
      </c>
      <c r="H10" s="54" t="e">
        <f ca="1">CELL("contents",N10)</f>
        <v>#DIV/0!</v>
      </c>
      <c r="J10">
        <f>$B$10*10</f>
        <v>0</v>
      </c>
      <c r="K10" s="19" t="e">
        <f>$B$10*10*1000/$J$6</f>
        <v>#DIV/0!</v>
      </c>
      <c r="L10" s="19" t="e">
        <f>$B$10*10*1000*1000/$J$6</f>
        <v>#DIV/0!</v>
      </c>
      <c r="M10" s="19" t="e">
        <f>$B$10*10*1000000*1000/$J$6</f>
        <v>#DIV/0!</v>
      </c>
      <c r="N10" s="19" t="e">
        <f>$B$10*10*1000000000*1000/$J$6</f>
        <v>#DIV/0!</v>
      </c>
    </row>
    <row r="11" spans="1:14" x14ac:dyDescent="0.25">
      <c r="D11" s="54"/>
      <c r="E11" s="54"/>
      <c r="F11" s="54"/>
      <c r="G11" s="54"/>
      <c r="H11" s="54"/>
    </row>
    <row r="12" spans="1:14" x14ac:dyDescent="0.25">
      <c r="A12" t="s">
        <v>93</v>
      </c>
      <c r="B12" s="23">
        <v>0</v>
      </c>
      <c r="D12" s="54">
        <f ca="1">CELL("contents",J12)</f>
        <v>0</v>
      </c>
      <c r="E12" s="54" t="e">
        <f ca="1">CELL("contents",K12)</f>
        <v>#DIV/0!</v>
      </c>
      <c r="F12" s="54" t="e">
        <f ca="1">CELL("contents",L12)</f>
        <v>#DIV/0!</v>
      </c>
      <c r="G12" s="54" t="e">
        <f ca="1">CELL("contents",M12)</f>
        <v>#DIV/0!</v>
      </c>
      <c r="H12" s="54" t="e">
        <f ca="1">CELL("contents",N12)</f>
        <v>#DIV/0!</v>
      </c>
      <c r="J12">
        <f>$B$12</f>
        <v>0</v>
      </c>
      <c r="K12" t="e">
        <f>$B$12*1000/$J$6</f>
        <v>#DIV/0!</v>
      </c>
      <c r="L12" t="e">
        <f>$B$12*1000*1000/$J$6</f>
        <v>#DIV/0!</v>
      </c>
      <c r="M12" t="e">
        <f>$B$12*1000000*1000/$J$6</f>
        <v>#DIV/0!</v>
      </c>
      <c r="N12" t="e">
        <f>$B$12*1000000000*1000/$J$6</f>
        <v>#DIV/0!</v>
      </c>
    </row>
    <row r="13" spans="1:14" x14ac:dyDescent="0.25">
      <c r="D13" s="54"/>
      <c r="E13" s="54"/>
      <c r="F13" s="54"/>
      <c r="G13" s="54"/>
      <c r="H13" s="54"/>
    </row>
    <row r="14" spans="1:14" x14ac:dyDescent="0.25">
      <c r="A14" t="s">
        <v>99</v>
      </c>
      <c r="B14" s="23">
        <v>0</v>
      </c>
      <c r="D14" s="54">
        <f ca="1">CELL("contents",J14)</f>
        <v>0</v>
      </c>
      <c r="E14" s="54" t="e">
        <f ca="1">CELL("contents",K14)</f>
        <v>#DIV/0!</v>
      </c>
      <c r="F14" s="54" t="e">
        <f ca="1">CELL("contents",L14)</f>
        <v>#DIV/0!</v>
      </c>
      <c r="G14" s="54" t="e">
        <f ca="1">CELL("contents",M14)</f>
        <v>#DIV/0!</v>
      </c>
      <c r="H14" s="54" t="e">
        <f ca="1">CELL("contents",N14)</f>
        <v>#DIV/0!</v>
      </c>
      <c r="J14">
        <f>$B$14/1000</f>
        <v>0</v>
      </c>
      <c r="K14" t="e">
        <f>$B$14/$J$6</f>
        <v>#DIV/0!</v>
      </c>
      <c r="L14" t="e">
        <f>$B$14/$J$6*1000</f>
        <v>#DIV/0!</v>
      </c>
      <c r="M14" t="e">
        <f>$B$14/$J$6*1000000</f>
        <v>#DIV/0!</v>
      </c>
      <c r="N14" t="e">
        <f>$B$14/$J$6*1000000000</f>
        <v>#DIV/0!</v>
      </c>
    </row>
    <row r="15" spans="1:14" x14ac:dyDescent="0.25">
      <c r="D15" s="54"/>
      <c r="E15" s="54"/>
      <c r="F15" s="54"/>
      <c r="G15" s="54"/>
      <c r="H15" s="54"/>
    </row>
    <row r="16" spans="1:14" x14ac:dyDescent="0.25">
      <c r="A16" s="52" t="s">
        <v>100</v>
      </c>
      <c r="B16" s="23">
        <v>0</v>
      </c>
      <c r="D16" s="54">
        <f ca="1">CELL("contents",J16)</f>
        <v>0</v>
      </c>
      <c r="E16" s="54" t="e">
        <f ca="1">CELL("contents",K16)</f>
        <v>#DIV/0!</v>
      </c>
      <c r="F16" s="54" t="e">
        <f ca="1">CELL("contents",L16)</f>
        <v>#DIV/0!</v>
      </c>
      <c r="G16" s="54" t="e">
        <f ca="1">CELL("contents",M16)</f>
        <v>#DIV/0!</v>
      </c>
      <c r="H16" s="54" t="e">
        <f ca="1">CELL("contents",N16)</f>
        <v>#DIV/0!</v>
      </c>
      <c r="J16">
        <f>$B$16/1000000</f>
        <v>0</v>
      </c>
      <c r="K16" t="e">
        <f>$B$16/1000000*1000/$J$6</f>
        <v>#DIV/0!</v>
      </c>
      <c r="L16" t="e">
        <f>$B$16/1000*1000/$J$6</f>
        <v>#DIV/0!</v>
      </c>
      <c r="M16" t="e">
        <f>$B$16*1000/$J$6</f>
        <v>#DIV/0!</v>
      </c>
      <c r="N16" t="e">
        <f>$B$16*1000*1000/$J$6</f>
        <v>#DIV/0!</v>
      </c>
    </row>
    <row r="17" spans="1:14" x14ac:dyDescent="0.25">
      <c r="D17" s="54"/>
      <c r="E17" s="54"/>
      <c r="F17" s="54"/>
      <c r="G17" s="54"/>
      <c r="H17" s="54"/>
    </row>
    <row r="18" spans="1:14" x14ac:dyDescent="0.25">
      <c r="A18" s="52" t="s">
        <v>101</v>
      </c>
      <c r="B18" s="23">
        <v>0</v>
      </c>
      <c r="C18" s="19"/>
      <c r="D18" s="54">
        <f ca="1">CELL("contents",J18)</f>
        <v>0</v>
      </c>
      <c r="E18" s="54" t="e">
        <f ca="1">CELL("contents",K18)</f>
        <v>#DIV/0!</v>
      </c>
      <c r="F18" s="54" t="e">
        <f ca="1">CELL("contents",L18)</f>
        <v>#DIV/0!</v>
      </c>
      <c r="G18" s="54" t="e">
        <f ca="1">CELL("contents",M18)</f>
        <v>#DIV/0!</v>
      </c>
      <c r="H18" s="54" t="e">
        <f ca="1">CELL("contents",N18)</f>
        <v>#DIV/0!</v>
      </c>
      <c r="J18">
        <f>$B$18/1000000000</f>
        <v>0</v>
      </c>
      <c r="K18" t="e">
        <f>$B$18/1000000000*1000/$J$6</f>
        <v>#DIV/0!</v>
      </c>
      <c r="L18" t="e">
        <f>$B$18/1000000*1000/$J$6</f>
        <v>#DIV/0!</v>
      </c>
      <c r="M18" t="e">
        <f>$B$18/1000*1000/$J$6</f>
        <v>#DIV/0!</v>
      </c>
      <c r="N18" t="e">
        <f>$B$18*1000/$J$6</f>
        <v>#DIV/0!</v>
      </c>
    </row>
    <row r="19" spans="1:14" x14ac:dyDescent="0.25">
      <c r="D19" s="54"/>
      <c r="E19" s="54"/>
      <c r="F19" s="54"/>
      <c r="G19" s="54"/>
      <c r="H19" s="54"/>
    </row>
    <row r="20" spans="1:14" x14ac:dyDescent="0.25">
      <c r="A20" t="s">
        <v>102</v>
      </c>
      <c r="B20" s="23">
        <v>0</v>
      </c>
      <c r="D20" s="54">
        <f ca="1">CELL("contents",J20)</f>
        <v>0</v>
      </c>
      <c r="E20" s="54">
        <f ca="1">CELL("contents",K20)</f>
        <v>0</v>
      </c>
      <c r="F20" s="54">
        <f ca="1">CELL("contents",L20)</f>
        <v>0</v>
      </c>
      <c r="G20" s="54">
        <f ca="1">CELL("contents",M20)</f>
        <v>0</v>
      </c>
      <c r="H20" s="54">
        <f ca="1">CELL("contents",N20)</f>
        <v>0</v>
      </c>
      <c r="J20">
        <f>$B$20*10*$J$6/1000</f>
        <v>0</v>
      </c>
      <c r="K20">
        <f>$B$20*10</f>
        <v>0</v>
      </c>
      <c r="L20">
        <f>$B$20*10*1000</f>
        <v>0</v>
      </c>
      <c r="M20">
        <f>$B$20*10*1000000</f>
        <v>0</v>
      </c>
      <c r="N20">
        <f>$B$20*10*1000000000</f>
        <v>0</v>
      </c>
    </row>
    <row r="21" spans="1:14" x14ac:dyDescent="0.25">
      <c r="D21" s="54"/>
      <c r="E21" s="54"/>
      <c r="F21" s="54"/>
      <c r="G21" s="54"/>
      <c r="H21" s="54"/>
    </row>
    <row r="22" spans="1:14" x14ac:dyDescent="0.25">
      <c r="A22" t="s">
        <v>94</v>
      </c>
      <c r="B22" s="23">
        <v>0</v>
      </c>
      <c r="D22" s="54">
        <f ca="1">CELL("contents",J22)</f>
        <v>0</v>
      </c>
      <c r="E22" s="54">
        <f ca="1">CELL("contents",K22)</f>
        <v>0</v>
      </c>
      <c r="F22" s="54">
        <f ca="1">CELL("contents",L22)</f>
        <v>0</v>
      </c>
      <c r="G22" s="54">
        <f ca="1">CELL("contents",M22)</f>
        <v>0</v>
      </c>
      <c r="H22" s="54">
        <f ca="1">CELL("contents",N22)</f>
        <v>0</v>
      </c>
      <c r="J22">
        <f>$B$22*$J$6/1000</f>
        <v>0</v>
      </c>
      <c r="K22">
        <f>$B$22</f>
        <v>0</v>
      </c>
      <c r="L22">
        <f>$B$22*1000</f>
        <v>0</v>
      </c>
      <c r="M22">
        <f>$B$22*1000000</f>
        <v>0</v>
      </c>
      <c r="N22">
        <f>$B$22*1000000000</f>
        <v>0</v>
      </c>
    </row>
    <row r="23" spans="1:14" x14ac:dyDescent="0.25">
      <c r="D23" s="54"/>
      <c r="E23" s="54"/>
      <c r="F23" s="54"/>
      <c r="G23" s="54"/>
      <c r="H23" s="54"/>
    </row>
    <row r="24" spans="1:14" x14ac:dyDescent="0.25">
      <c r="A24" t="s">
        <v>95</v>
      </c>
      <c r="B24" s="23">
        <v>0</v>
      </c>
      <c r="D24" s="54">
        <f ca="1">CELL("contents",J24)</f>
        <v>0</v>
      </c>
      <c r="E24" s="54">
        <f ca="1">CELL("contents",K24)</f>
        <v>0</v>
      </c>
      <c r="F24" s="54">
        <f ca="1">CELL("contents",L24)</f>
        <v>0</v>
      </c>
      <c r="G24" s="54">
        <f ca="1">CELL("contents",M24)</f>
        <v>0</v>
      </c>
      <c r="H24" s="54">
        <f ca="1">CELL("contents",N24)</f>
        <v>0</v>
      </c>
      <c r="J24">
        <f>$B$24/1000*$J$6/1000</f>
        <v>0</v>
      </c>
      <c r="K24">
        <f>$B$24/1000</f>
        <v>0</v>
      </c>
      <c r="L24">
        <f>$B$24</f>
        <v>0</v>
      </c>
      <c r="M24">
        <f>$B$24*1000</f>
        <v>0</v>
      </c>
      <c r="N24">
        <f>$B$24*1000000</f>
        <v>0</v>
      </c>
    </row>
    <row r="25" spans="1:14" x14ac:dyDescent="0.25">
      <c r="D25" s="54"/>
      <c r="E25" s="54"/>
      <c r="F25" s="54"/>
      <c r="G25" s="54"/>
      <c r="H25" s="54"/>
    </row>
    <row r="26" spans="1:14" x14ac:dyDescent="0.25">
      <c r="A26" s="52" t="s">
        <v>96</v>
      </c>
      <c r="B26" s="23">
        <v>0</v>
      </c>
      <c r="D26" s="54">
        <f ca="1">CELL("contents",J26)</f>
        <v>0</v>
      </c>
      <c r="E26" s="54">
        <f ca="1">CELL("contents",K26)</f>
        <v>0</v>
      </c>
      <c r="F26" s="54">
        <f ca="1">CELL("contents",L26)</f>
        <v>0</v>
      </c>
      <c r="G26" s="54">
        <f ca="1">CELL("contents",M26)</f>
        <v>0</v>
      </c>
      <c r="H26" s="54">
        <f ca="1">CELL("contents",N26)</f>
        <v>0</v>
      </c>
      <c r="J26">
        <f>$B$26/1000000*$J$6/1000</f>
        <v>0</v>
      </c>
      <c r="K26">
        <f>$B$26/1000000</f>
        <v>0</v>
      </c>
      <c r="L26">
        <f>$B$26/1000</f>
        <v>0</v>
      </c>
      <c r="M26">
        <f>$B$26</f>
        <v>0</v>
      </c>
      <c r="N26">
        <f>$B$26*1000</f>
        <v>0</v>
      </c>
    </row>
    <row r="27" spans="1:14" x14ac:dyDescent="0.25">
      <c r="D27" s="54"/>
      <c r="E27" s="54"/>
      <c r="F27" s="54"/>
      <c r="G27" s="54"/>
      <c r="H27" s="54"/>
    </row>
    <row r="28" spans="1:14" x14ac:dyDescent="0.25">
      <c r="A28" s="52" t="s">
        <v>80</v>
      </c>
      <c r="B28" s="23">
        <v>0</v>
      </c>
      <c r="D28" s="54">
        <f ca="1">CELL("contents",J28)</f>
        <v>0</v>
      </c>
      <c r="E28" s="54">
        <f ca="1">CELL("contents",K28)</f>
        <v>0</v>
      </c>
      <c r="F28" s="54">
        <f ca="1">CELL("contents",L28)</f>
        <v>0</v>
      </c>
      <c r="G28" s="54">
        <f ca="1">CELL("contents",M28)</f>
        <v>0</v>
      </c>
      <c r="H28" s="54">
        <f ca="1">CELL("contents",N28)</f>
        <v>0</v>
      </c>
      <c r="J28">
        <f>$B$28/1000000000*$J$6/1000</f>
        <v>0</v>
      </c>
      <c r="K28">
        <f>$B$28/1000000000</f>
        <v>0</v>
      </c>
      <c r="L28">
        <f>$B$28/1000000</f>
        <v>0</v>
      </c>
      <c r="M28">
        <f>$B$28/1000</f>
        <v>0</v>
      </c>
      <c r="N28">
        <f>$B$28</f>
        <v>0</v>
      </c>
    </row>
  </sheetData>
  <sheetProtection password="DA7B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rekentool</vt:lpstr>
      <vt:lpstr>omrekenen</vt:lpstr>
      <vt:lpstr>rekentool!Print_Area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Derikx, Piet</dc:creator>
  <cp:lastModifiedBy>Derikx, Piet</cp:lastModifiedBy>
  <cp:lastPrinted>2015-04-22T13:18:31Z</cp:lastPrinted>
  <dcterms:created xsi:type="dcterms:W3CDTF">2015-02-17T09:43:11Z</dcterms:created>
  <dcterms:modified xsi:type="dcterms:W3CDTF">2015-06-24T08:10:11Z</dcterms:modified>
</cp:coreProperties>
</file>