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AquestLlibreDeTreball"/>
  <bookViews>
    <workbookView xWindow="240" yWindow="75" windowWidth="11580" windowHeight="6285" activeTab="2"/>
  </bookViews>
  <sheets>
    <sheet name="INTRODUCTION " sheetId="4" r:id="rId1"/>
    <sheet name="INSTRUCTIONS" sheetId="1" r:id="rId2"/>
    <sheet name="AIR EXCHANGE_MULTI-TUNNEL" sheetId="2" r:id="rId3"/>
  </sheets>
  <externalReferences>
    <externalReference r:id="rId4"/>
    <externalReference r:id="rId5"/>
    <externalReference r:id="rId6"/>
  </externalReferences>
  <definedNames>
    <definedName name="_10span_">'AIR EXCHANGE_MULTI-TUNNEL'!$N$17</definedName>
    <definedName name="_10span_closed">'AIR EXCHANGE_MULTI-TUNNEL'!$P$17</definedName>
    <definedName name="_1Àrea_d_impressió" localSheetId="1">INSTRUCTIONS!$A$1:$K$18</definedName>
    <definedName name="_1Àrea_d_impressió" localSheetId="0">'INTRODUCTION '!$A$2:$M$9</definedName>
    <definedName name="_5span">'AIR EXCHANGE_MULTI-TUNNEL'!$O$17</definedName>
    <definedName name="_5span_closed">'AIR EXCHANGE_MULTI-TUNNEL'!$Q$17</definedName>
    <definedName name="Altura__lateral">'AIR EXCHANGE_MULTI-TUNNEL'!$B$14</definedName>
    <definedName name="Altura__zenital_lateral">'AIR EXCHANGE_MULTI-TUNNEL'!$B$12</definedName>
    <definedName name="Altura_canal">'AIR EXCHANGE_MULTI-TUNNEL'!$B$8</definedName>
    <definedName name="Altura_cumbrera">'AIR EXCHANGE_MULTI-TUNNEL'!$B$9</definedName>
    <definedName name="Altura_zenital__interior">'AIR EXCHANGE_MULTI-TUNNEL'!$B$13</definedName>
    <definedName name="Anchura_nave">'AIR EXCHANGE_MULTI-TUNNEL'!$B$5</definedName>
    <definedName name="Cdi">'AIR EXCHANGE_MULTI-TUNNEL'!$F$7</definedName>
    <definedName name="CdL">'AIR EXCHANGE_MULTI-TUNNEL'!$F$6</definedName>
    <definedName name="Cfte_forma_int">'AIR EXCHANGE_MULTI-TUNNEL'!$B$23</definedName>
    <definedName name="Cfte_forma_lat">'AIR EXCHANGE_MULTI-TUNNEL'!$B$22</definedName>
    <definedName name="Cw">'AIR EXCHANGE_MULTI-TUNNEL'!$F$9</definedName>
    <definedName name="dirección_viento">'AIR EXCHANGE_MULTI-TUNNEL'!$F$5</definedName>
    <definedName name="Distance">'AIR EXCHANGE_MULTI-TUNNEL'!$B$27</definedName>
    <definedName name="Fi" localSheetId="2">'AIR EXCHANGE_MULTI-TUNNEL'!#REF!</definedName>
    <definedName name="Fi" localSheetId="1">'[1]RENOVACIONES DE AIRE'!#REF!</definedName>
    <definedName name="Fi" localSheetId="0">'[1]RENOVACIONES DE AIRE'!#REF!</definedName>
    <definedName name="Fi">'[2]AIR EXCHANGE'!#REF!</definedName>
    <definedName name="FL">'AIR EXCHANGE_MULTI-TUNNEL'!$F$11</definedName>
    <definedName name="flujo">'AIR EXCHANGE_MULTI-TUNNEL'!$F$16</definedName>
    <definedName name="Longitud">'AIR EXCHANGE_MULTI-TUNNEL'!$B$6</definedName>
    <definedName name="Longitud_ventana_lateral">[3]PARRAL!$B$16</definedName>
    <definedName name="N__naves">'AIR EXCHANGE_MULTI-TUNNEL'!$B$4</definedName>
    <definedName name="N_lateral">'AIR EXCHANGE_MULTI-TUNNEL'!$B$21</definedName>
    <definedName name="N_zenital_interior">'AIR EXCHANGE_MULTI-TUNNEL'!$B$20</definedName>
    <definedName name="N_zenital_lateral">'AIR EXCHANGE_MULTI-TUNNEL'!$B$19</definedName>
    <definedName name="Renovaciones">'AIR EXCHANGE_MULTI-TUNNEL'!$F$18</definedName>
    <definedName name="Superfície">'AIR EXCHANGE_MULTI-TUNNEL'!$B$7</definedName>
    <definedName name="Superfície_lateral">'AIR EXCHANGE_MULTI-TUNNEL'!$B$18</definedName>
    <definedName name="Superfície_zenital_interior">'AIR EXCHANGE_MULTI-TUNNEL'!$B$17</definedName>
    <definedName name="Superfície_zenital_lateral">'AIR EXCHANGE_MULTI-TUNNEL'!$B$16</definedName>
    <definedName name="velocidad_de_viento">'AIR EXCHANGE_MULTI-TUNNEL'!$F$4</definedName>
    <definedName name="Volumen">'AIR EXCHANGE_MULTI-TUNNEL'!$B$10</definedName>
    <definedName name="Warning___Nº_air_exchange__must_be_higher__than_30_vol·h_1" localSheetId="2">'AIR EXCHANGE_MULTI-TUNNEL'!$I$16</definedName>
  </definedNames>
  <calcPr calcId="124519"/>
</workbook>
</file>

<file path=xl/calcChain.xml><?xml version="1.0" encoding="utf-8"?>
<calcChain xmlns="http://schemas.openxmlformats.org/spreadsheetml/2006/main">
  <c r="B19" i="2"/>
  <c r="S44"/>
  <c r="Q44"/>
  <c r="S43"/>
  <c r="Q43"/>
  <c r="S42"/>
  <c r="Q42"/>
  <c r="S41"/>
  <c r="Q41"/>
  <c r="S40"/>
  <c r="Q40"/>
  <c r="S39"/>
  <c r="Q39"/>
  <c r="S38"/>
  <c r="Q38"/>
  <c r="S37"/>
  <c r="Q37"/>
  <c r="S36"/>
  <c r="Q36"/>
  <c r="S35"/>
  <c r="Q35"/>
  <c r="S34"/>
  <c r="Q34"/>
  <c r="B27"/>
  <c r="P19" s="1"/>
  <c r="F5"/>
  <c r="F9" s="1"/>
  <c r="F4"/>
  <c r="F10" s="1"/>
  <c r="B25"/>
  <c r="B21"/>
  <c r="B20"/>
  <c r="B15"/>
  <c r="B14"/>
  <c r="B13"/>
  <c r="B12"/>
  <c r="B9"/>
  <c r="B8"/>
  <c r="B6"/>
  <c r="B5"/>
  <c r="B4"/>
  <c r="Q19" l="1"/>
  <c r="O19"/>
  <c r="N19"/>
  <c r="B7"/>
  <c r="B17"/>
  <c r="B16"/>
  <c r="B10"/>
  <c r="B24"/>
  <c r="B23"/>
  <c r="B22"/>
  <c r="F6" s="1"/>
  <c r="B18"/>
  <c r="F20" l="1"/>
  <c r="F7"/>
  <c r="F8"/>
  <c r="F12" s="1"/>
  <c r="F11"/>
  <c r="F16" l="1"/>
  <c r="P17" l="1"/>
  <c r="Q17"/>
  <c r="O17"/>
  <c r="N17"/>
  <c r="N20" s="1"/>
  <c r="F23" s="1"/>
  <c r="F18"/>
  <c r="O30" s="1"/>
  <c r="S30" l="1"/>
  <c r="S29" s="1"/>
  <c r="O31"/>
  <c r="Q30"/>
  <c r="Q29" s="1"/>
  <c r="F25"/>
  <c r="P20"/>
</calcChain>
</file>

<file path=xl/sharedStrings.xml><?xml version="1.0" encoding="utf-8"?>
<sst xmlns="http://schemas.openxmlformats.org/spreadsheetml/2006/main" count="133" uniqueCount="94">
  <si>
    <t>2. Input opening characteristics</t>
  </si>
  <si>
    <t>3. Input wind speed</t>
  </si>
  <si>
    <t>4. Input wind direction</t>
  </si>
  <si>
    <t>AIR EXCHANGE</t>
  </si>
  <si>
    <t>Greenhouse data</t>
  </si>
  <si>
    <t>Number of spans</t>
  </si>
  <si>
    <t>wind speed</t>
  </si>
  <si>
    <t>Span width</t>
  </si>
  <si>
    <t>m</t>
  </si>
  <si>
    <t>wind direction</t>
  </si>
  <si>
    <t>Length</t>
  </si>
  <si>
    <t>Soil surface</t>
  </si>
  <si>
    <t>Gutter Height</t>
  </si>
  <si>
    <t>Ridge Height</t>
  </si>
  <si>
    <t>Volume</t>
  </si>
  <si>
    <t>Openings</t>
  </si>
  <si>
    <t>Height of roof vent (outer spans)</t>
  </si>
  <si>
    <t>Height of roof  vent (inner span)</t>
  </si>
  <si>
    <t xml:space="preserve">Height  side  wall vent </t>
  </si>
  <si>
    <t>Roof vents surface (outer spans)</t>
  </si>
  <si>
    <t>Roof vents surface (inner spans)</t>
  </si>
  <si>
    <t>Side wall vent area</t>
  </si>
  <si>
    <t>Nº air exch.</t>
  </si>
  <si>
    <t>Number of roof vents (outer spans)</t>
  </si>
  <si>
    <t>Number of roof vents (inner spans)</t>
  </si>
  <si>
    <t xml:space="preserve"> vents/ soil surface</t>
  </si>
  <si>
    <t>Number of side wall vents</t>
  </si>
  <si>
    <t>Aspect ratio ( outer roof vents)</t>
  </si>
  <si>
    <t>Aspect ratio (inner roof vents)</t>
  </si>
  <si>
    <t>Aspect ratio (side wall vents)</t>
  </si>
  <si>
    <t xml:space="preserve">Insect-proof screen porosity </t>
  </si>
  <si>
    <t>Porosity values:
Without screen:       1
Anti-aphid screen:  0.4
Anti-trip screen:    0.25</t>
  </si>
  <si>
    <t>dirección de viento</t>
  </si>
  <si>
    <t xml:space="preserve"> Greenhouse type</t>
  </si>
  <si>
    <t>windward</t>
  </si>
  <si>
    <t>leeward</t>
  </si>
  <si>
    <t>Multitunnel</t>
  </si>
  <si>
    <t>Parral</t>
  </si>
  <si>
    <t>Venlo</t>
  </si>
  <si>
    <t>L/H</t>
  </si>
  <si>
    <t>outer</t>
  </si>
  <si>
    <t>inner</t>
  </si>
  <si>
    <t>Side wall lenght</t>
  </si>
  <si>
    <t>10span</t>
  </si>
  <si>
    <t>5span</t>
  </si>
  <si>
    <t>Distance between greenhouses</t>
  </si>
  <si>
    <t xml:space="preserve">(1) Muñoz, P. 1998. "Ventilación Natural de Invernaderos Multitúnel".Ph. D. Universitat de Lleida
</t>
  </si>
  <si>
    <t>(2) Pérez-Parra, J. 2002. "Ventilación Natural en invernaderos parral". PH. D. Universidad de Córdoba</t>
  </si>
  <si>
    <t>10span-closed</t>
  </si>
  <si>
    <t>5span_closed</t>
  </si>
  <si>
    <r>
      <t xml:space="preserve">Acknowledgements: 
</t>
    </r>
    <r>
      <rPr>
        <b/>
        <sz val="14"/>
        <color indexed="8"/>
        <rFont val="Arial"/>
        <family val="2"/>
      </rPr>
      <t>EUPHOROS</t>
    </r>
    <r>
      <rPr>
        <sz val="14"/>
        <color indexed="8"/>
        <rFont val="Arial"/>
        <family val="2"/>
      </rPr>
      <t xml:space="preserve">, "Efficient use of inputs in protected horticulture", EU-FP7-KBBE-2007-1
</t>
    </r>
    <r>
      <rPr>
        <b/>
        <sz val="14"/>
        <color indexed="8"/>
        <rFont val="Arial"/>
        <family val="2"/>
      </rPr>
      <t>INIA</t>
    </r>
    <r>
      <rPr>
        <sz val="14"/>
        <color indexed="8"/>
        <rFont val="Arial"/>
        <family val="2"/>
      </rPr>
      <t>, “A comprehensive approach to greenhouse production and territory: promoting synergies towards sustainability and efficient energy use”, RTA2008-00109-C03</t>
    </r>
  </si>
  <si>
    <t>u</t>
  </si>
  <si>
    <t>Height 
of roof vent (outer spans)</t>
  </si>
  <si>
    <t>Number 
of spans</t>
  </si>
  <si>
    <t>Height
 of roof  vent
 (inner span)</t>
  </si>
  <si>
    <t xml:space="preserve">Height  side 
 wall vent </t>
  </si>
  <si>
    <t>Side wall 
lenght</t>
  </si>
  <si>
    <t>Number
 of roof vents
 (inner spans)</t>
  </si>
  <si>
    <t>Number of
 side wall vents</t>
  </si>
  <si>
    <t xml:space="preserve">Insect-proof screen
 porosity </t>
  </si>
  <si>
    <t>5.Input distance between greenhouses</t>
  </si>
  <si>
    <t>Number of 
roof vents
(outer spans)</t>
  </si>
  <si>
    <r>
      <rPr>
        <b/>
        <sz val="14"/>
        <color indexed="12"/>
        <rFont val="Arial"/>
        <family val="2"/>
      </rPr>
      <t>Porosity values</t>
    </r>
    <r>
      <rPr>
        <sz val="14"/>
        <color indexed="12"/>
        <rFont val="Arial"/>
        <family val="2"/>
      </rPr>
      <t>:
Without screen:       1
Anti-aphid screen:  0.4
Anti-trip screen:    0.25</t>
    </r>
  </si>
  <si>
    <r>
      <t>m s</t>
    </r>
    <r>
      <rPr>
        <b/>
        <vertAlign val="superscript"/>
        <sz val="10"/>
        <color indexed="59"/>
        <rFont val="Arial"/>
        <family val="2"/>
      </rPr>
      <t>-1</t>
    </r>
  </si>
  <si>
    <r>
      <t>C</t>
    </r>
    <r>
      <rPr>
        <b/>
        <i/>
        <vertAlign val="subscript"/>
        <sz val="10"/>
        <rFont val="Arial"/>
        <family val="2"/>
      </rPr>
      <t xml:space="preserve">d outer spans </t>
    </r>
    <r>
      <rPr>
        <b/>
        <i/>
        <vertAlign val="superscript"/>
        <sz val="10"/>
        <rFont val="Arial"/>
        <family val="2"/>
      </rPr>
      <t>(1)</t>
    </r>
  </si>
  <si>
    <r>
      <t>m</t>
    </r>
    <r>
      <rPr>
        <b/>
        <vertAlign val="superscript"/>
        <sz val="10"/>
        <rFont val="Arial"/>
        <family val="2"/>
      </rPr>
      <t>2</t>
    </r>
  </si>
  <si>
    <r>
      <t>C</t>
    </r>
    <r>
      <rPr>
        <b/>
        <i/>
        <vertAlign val="subscript"/>
        <sz val="10"/>
        <rFont val="Arial"/>
        <family val="2"/>
      </rPr>
      <t>d inner spans</t>
    </r>
    <r>
      <rPr>
        <b/>
        <i/>
        <vertAlign val="superscript"/>
        <sz val="10"/>
        <rFont val="Arial"/>
        <family val="2"/>
      </rPr>
      <t>(1)</t>
    </r>
  </si>
  <si>
    <r>
      <t>C</t>
    </r>
    <r>
      <rPr>
        <b/>
        <i/>
        <vertAlign val="subscript"/>
        <sz val="10"/>
        <rFont val="Arial"/>
        <family val="2"/>
      </rPr>
      <t>d side vents</t>
    </r>
    <r>
      <rPr>
        <b/>
        <i/>
        <vertAlign val="superscript"/>
        <sz val="10"/>
        <rFont val="Arial"/>
        <family val="2"/>
      </rPr>
      <t>(2)</t>
    </r>
  </si>
  <si>
    <r>
      <t>C</t>
    </r>
    <r>
      <rPr>
        <b/>
        <i/>
        <vertAlign val="subscript"/>
        <sz val="10"/>
        <rFont val="Arial"/>
        <family val="2"/>
      </rPr>
      <t>w</t>
    </r>
    <r>
      <rPr>
        <b/>
        <i/>
        <vertAlign val="superscript"/>
        <sz val="10"/>
        <rFont val="Arial"/>
        <family val="2"/>
      </rPr>
      <t>(1)</t>
    </r>
  </si>
  <si>
    <r>
      <t>m</t>
    </r>
    <r>
      <rPr>
        <b/>
        <vertAlign val="superscript"/>
        <sz val="10"/>
        <rFont val="Arial"/>
        <family val="2"/>
      </rPr>
      <t>3</t>
    </r>
  </si>
  <si>
    <r>
      <t>C</t>
    </r>
    <r>
      <rPr>
        <b/>
        <i/>
        <vertAlign val="subscript"/>
        <sz val="10"/>
        <rFont val="Arial"/>
        <family val="2"/>
      </rPr>
      <t xml:space="preserve">w side vents </t>
    </r>
    <r>
      <rPr>
        <b/>
        <i/>
        <vertAlign val="superscript"/>
        <sz val="10"/>
        <rFont val="Arial"/>
        <family val="2"/>
      </rPr>
      <t>(2)</t>
    </r>
  </si>
  <si>
    <r>
      <t>F</t>
    </r>
    <r>
      <rPr>
        <b/>
        <vertAlign val="subscript"/>
        <sz val="10"/>
        <rFont val="Arial"/>
        <family val="2"/>
      </rPr>
      <t>roof ventilation</t>
    </r>
  </si>
  <si>
    <r>
      <t>m</t>
    </r>
    <r>
      <rPr>
        <b/>
        <vertAlign val="superscript"/>
        <sz val="10"/>
        <color indexed="59"/>
        <rFont val="Arial"/>
        <family val="2"/>
      </rPr>
      <t>3</t>
    </r>
    <r>
      <rPr>
        <b/>
        <sz val="10"/>
        <color indexed="59"/>
        <rFont val="Arial"/>
        <family val="2"/>
      </rPr>
      <t xml:space="preserve"> s</t>
    </r>
    <r>
      <rPr>
        <b/>
        <vertAlign val="superscript"/>
        <sz val="10"/>
        <color indexed="59"/>
        <rFont val="Arial"/>
        <family val="2"/>
      </rPr>
      <t>-1</t>
    </r>
  </si>
  <si>
    <r>
      <t>F</t>
    </r>
    <r>
      <rPr>
        <b/>
        <vertAlign val="subscript"/>
        <sz val="10"/>
        <rFont val="Arial"/>
        <family val="2"/>
      </rPr>
      <t>side ventilation</t>
    </r>
  </si>
  <si>
    <r>
      <t>F</t>
    </r>
    <r>
      <rPr>
        <b/>
        <vertAlign val="subscript"/>
        <sz val="14"/>
        <color indexed="12"/>
        <rFont val="Arial"/>
        <family val="2"/>
      </rPr>
      <t>T</t>
    </r>
  </si>
  <si>
    <r>
      <t>m</t>
    </r>
    <r>
      <rPr>
        <b/>
        <vertAlign val="superscript"/>
        <sz val="14"/>
        <color indexed="12"/>
        <rFont val="Arial"/>
        <family val="2"/>
      </rPr>
      <t>3</t>
    </r>
    <r>
      <rPr>
        <b/>
        <sz val="14"/>
        <color indexed="12"/>
        <rFont val="Arial"/>
        <family val="2"/>
      </rPr>
      <t xml:space="preserve"> s</t>
    </r>
    <r>
      <rPr>
        <b/>
        <vertAlign val="superscript"/>
        <sz val="14"/>
        <color indexed="12"/>
        <rFont val="Arial"/>
        <family val="2"/>
      </rPr>
      <t>-1</t>
    </r>
  </si>
  <si>
    <r>
      <t>vol h</t>
    </r>
    <r>
      <rPr>
        <b/>
        <vertAlign val="superscript"/>
        <sz val="14"/>
        <color indexed="12"/>
        <rFont val="Arial"/>
        <family val="2"/>
      </rPr>
      <t>-1</t>
    </r>
  </si>
  <si>
    <r>
      <t>F</t>
    </r>
    <r>
      <rPr>
        <b/>
        <vertAlign val="subscript"/>
        <sz val="14"/>
        <color indexed="12"/>
        <rFont val="Arial"/>
        <family val="2"/>
      </rPr>
      <t>corrected</t>
    </r>
  </si>
  <si>
    <r>
      <t>C</t>
    </r>
    <r>
      <rPr>
        <b/>
        <i/>
        <vertAlign val="subscript"/>
        <sz val="10"/>
        <color theme="0" tint="-0.14999847407452621"/>
        <rFont val="Tahoma"/>
        <family val="2"/>
      </rPr>
      <t>d</t>
    </r>
  </si>
  <si>
    <r>
      <t>m·s</t>
    </r>
    <r>
      <rPr>
        <b/>
        <vertAlign val="superscript"/>
        <sz val="14"/>
        <rFont val="Arial"/>
        <family val="2"/>
      </rPr>
      <t>-1</t>
    </r>
  </si>
  <si>
    <t>1. Input greenhouse characteristics</t>
  </si>
  <si>
    <t>open10</t>
  </si>
  <si>
    <t>open5</t>
  </si>
  <si>
    <t>closed5</t>
  </si>
  <si>
    <t>closed10</t>
  </si>
  <si>
    <t>alpha</t>
  </si>
  <si>
    <t>beta</t>
  </si>
  <si>
    <t>c</t>
  </si>
  <si>
    <t>ref</t>
  </si>
  <si>
    <t>open5 = c / (1+exp((-di + alpha)/beta))</t>
  </si>
  <si>
    <t>PROCESS DATA</t>
  </si>
  <si>
    <r>
      <t>C</t>
    </r>
    <r>
      <rPr>
        <b/>
        <i/>
        <vertAlign val="subscript"/>
        <sz val="10"/>
        <color theme="0" tint="-0.14999847407452621"/>
        <rFont val="Arial"/>
        <family val="2"/>
      </rPr>
      <t>w</t>
    </r>
  </si>
  <si>
    <t>Correction due to obstruction</t>
  </si>
  <si>
    <r>
      <t>The reduction of temperature in the interior of greenhouses located in warm regions is fundamental to obtain good control of the climate. Natural ventilation is the cooling method most commonly used, because it permits reduction of the temperature for cultivation and the internal CO</t>
    </r>
    <r>
      <rPr>
        <vertAlign val="subscript"/>
        <sz val="16"/>
        <color indexed="18"/>
        <rFont val="Arial"/>
        <family val="2"/>
      </rPr>
      <t>2</t>
    </r>
    <r>
      <rPr>
        <sz val="16"/>
        <color indexed="18"/>
        <rFont val="Arial"/>
        <family val="2"/>
      </rPr>
      <t xml:space="preserve"> deficit, and it provides much better environmental working conditions. 
We present a model to calculate the air exchange rate of a specific multitunel greenhouse. The model considers a global wind pressure coefficient for the greenhouse structure as well as the resistance of the air flow through the ventilators.  For each greenhouse the user has to specify details such as number of spans, number of ventilators, size of each ventilator, etc.
The model also takes into account the presence or absence of insect-proof screens: according to the screen porosity a ventilation reduction factor is applied to the ventilation rate of unscreened greenhouses.
The model also accounts for the possible presence of a windward obstacle such as another greenhouse. Firstly the ventilation of an unobstructed greenhouse is calculated. Secondly the ventilation of the obstructed greenhouse is considered by applying a correction factor which depends on the distance between the obstructed and the unobstructed greenhouses. 
Although the model is a simplification of the very complex process of natural ventilation we consider it is a useful tool for a quick estimation of the ventilation rate
</t>
    </r>
  </si>
</sst>
</file>

<file path=xl/styles.xml><?xml version="1.0" encoding="utf-8"?>
<styleSheet xmlns="http://schemas.openxmlformats.org/spreadsheetml/2006/main">
  <numFmts count="2">
    <numFmt numFmtId="164" formatCode="0.0"/>
    <numFmt numFmtId="165" formatCode="0.000"/>
  </numFmts>
  <fonts count="76">
    <font>
      <sz val="8"/>
      <name val="Arial"/>
    </font>
    <font>
      <u/>
      <sz val="8"/>
      <color indexed="12"/>
      <name val="Arial"/>
      <family val="2"/>
    </font>
    <font>
      <sz val="8"/>
      <color indexed="8"/>
      <name val="Arial"/>
      <family val="2"/>
    </font>
    <font>
      <sz val="12"/>
      <name val="Arial"/>
      <family val="2"/>
    </font>
    <font>
      <sz val="8"/>
      <color indexed="40"/>
      <name val="Arial"/>
      <family val="2"/>
    </font>
    <font>
      <i/>
      <sz val="8"/>
      <name val="Arial"/>
      <family val="2"/>
    </font>
    <font>
      <sz val="8"/>
      <color indexed="42"/>
      <name val="Arial"/>
      <family val="2"/>
    </font>
    <font>
      <b/>
      <sz val="10"/>
      <name val="Arial"/>
      <family val="2"/>
    </font>
    <font>
      <b/>
      <sz val="8"/>
      <name val="Arial"/>
      <family val="2"/>
    </font>
    <font>
      <sz val="14"/>
      <color indexed="18"/>
      <name val="Arial"/>
      <family val="2"/>
    </font>
    <font>
      <b/>
      <sz val="12"/>
      <name val="Arial"/>
      <family val="2"/>
    </font>
    <font>
      <b/>
      <sz val="12"/>
      <color indexed="10"/>
      <name val="Arial"/>
      <family val="2"/>
    </font>
    <font>
      <b/>
      <sz val="14"/>
      <color indexed="12"/>
      <name val="Arial"/>
      <family val="2"/>
    </font>
    <font>
      <sz val="10"/>
      <name val="Arial"/>
      <family val="2"/>
    </font>
    <font>
      <b/>
      <u/>
      <sz val="12"/>
      <color rgb="FFFF0000"/>
      <name val="Arial"/>
      <family val="2"/>
    </font>
    <font>
      <b/>
      <sz val="12"/>
      <color rgb="FFFF0000"/>
      <name val="Arial"/>
      <family val="2"/>
    </font>
    <font>
      <b/>
      <sz val="12"/>
      <color indexed="59"/>
      <name val="Arial"/>
      <family val="2"/>
    </font>
    <font>
      <b/>
      <sz val="12"/>
      <color indexed="59"/>
      <name val="Times New Roman"/>
      <family val="1"/>
    </font>
    <font>
      <sz val="14"/>
      <color indexed="8"/>
      <name val="Arial"/>
      <family val="2"/>
    </font>
    <font>
      <b/>
      <sz val="14"/>
      <color indexed="8"/>
      <name val="Arial"/>
      <family val="2"/>
    </font>
    <font>
      <b/>
      <sz val="22"/>
      <color indexed="10"/>
      <name val="Arial"/>
      <family val="2"/>
    </font>
    <font>
      <b/>
      <sz val="22"/>
      <color rgb="FFFF0000"/>
      <name val="Arial"/>
      <family val="2"/>
    </font>
    <font>
      <sz val="8"/>
      <color rgb="FFC00000"/>
      <name val="Arial"/>
      <family val="2"/>
    </font>
    <font>
      <b/>
      <sz val="10"/>
      <color indexed="12"/>
      <name val="Arial"/>
      <family val="2"/>
    </font>
    <font>
      <sz val="14"/>
      <color indexed="12"/>
      <name val="Arial"/>
      <family val="2"/>
    </font>
    <font>
      <b/>
      <sz val="8"/>
      <color theme="0"/>
      <name val="Tahoma"/>
      <family val="2"/>
    </font>
    <font>
      <b/>
      <sz val="10"/>
      <color theme="0"/>
      <name val="Arial"/>
      <family val="2"/>
    </font>
    <font>
      <sz val="8"/>
      <color theme="0"/>
      <name val="Arial"/>
      <family val="2"/>
    </font>
    <font>
      <b/>
      <sz val="14"/>
      <color theme="0"/>
      <name val="Arial"/>
      <family val="2"/>
    </font>
    <font>
      <sz val="8"/>
      <name val="Arial"/>
      <family val="2"/>
    </font>
    <font>
      <b/>
      <sz val="36"/>
      <color indexed="18"/>
      <name val="Arial"/>
      <family val="2"/>
    </font>
    <font>
      <b/>
      <sz val="10"/>
      <color indexed="10"/>
      <name val="Arial"/>
      <family val="2"/>
    </font>
    <font>
      <b/>
      <sz val="8"/>
      <color indexed="59"/>
      <name val="Arial"/>
      <family val="2"/>
    </font>
    <font>
      <b/>
      <sz val="8"/>
      <color indexed="10"/>
      <name val="Arial"/>
      <family val="2"/>
    </font>
    <font>
      <b/>
      <sz val="10"/>
      <color indexed="59"/>
      <name val="Arial"/>
      <family val="2"/>
    </font>
    <font>
      <b/>
      <vertAlign val="superscript"/>
      <sz val="10"/>
      <color indexed="59"/>
      <name val="Arial"/>
      <family val="2"/>
    </font>
    <font>
      <b/>
      <i/>
      <sz val="10"/>
      <name val="Arial"/>
      <family val="2"/>
    </font>
    <font>
      <b/>
      <i/>
      <vertAlign val="subscript"/>
      <sz val="10"/>
      <name val="Arial"/>
      <family val="2"/>
    </font>
    <font>
      <b/>
      <i/>
      <vertAlign val="superscript"/>
      <sz val="10"/>
      <name val="Arial"/>
      <family val="2"/>
    </font>
    <font>
      <b/>
      <sz val="8"/>
      <color indexed="8"/>
      <name val="Arial"/>
      <family val="2"/>
    </font>
    <font>
      <b/>
      <vertAlign val="superscript"/>
      <sz val="10"/>
      <name val="Arial"/>
      <family val="2"/>
    </font>
    <font>
      <b/>
      <vertAlign val="subscript"/>
      <sz val="10"/>
      <name val="Arial"/>
      <family val="2"/>
    </font>
    <font>
      <b/>
      <vertAlign val="subscript"/>
      <sz val="14"/>
      <color indexed="12"/>
      <name val="Arial"/>
      <family val="2"/>
    </font>
    <font>
      <b/>
      <vertAlign val="superscript"/>
      <sz val="14"/>
      <color indexed="12"/>
      <name val="Arial"/>
      <family val="2"/>
    </font>
    <font>
      <sz val="14"/>
      <name val="Arial"/>
      <family val="2"/>
    </font>
    <font>
      <b/>
      <sz val="10"/>
      <color indexed="8"/>
      <name val="Arial"/>
      <family val="2"/>
    </font>
    <font>
      <b/>
      <sz val="14"/>
      <name val="Arial"/>
      <family val="2"/>
    </font>
    <font>
      <sz val="8"/>
      <color theme="0" tint="-0.14999847407452621"/>
      <name val="Arial"/>
      <family val="2"/>
    </font>
    <font>
      <b/>
      <sz val="10"/>
      <color theme="0" tint="-0.14999847407452621"/>
      <name val="Arial"/>
      <family val="2"/>
    </font>
    <font>
      <b/>
      <sz val="8"/>
      <color theme="0" tint="-0.14999847407452621"/>
      <name val="Tahoma"/>
      <family val="2"/>
    </font>
    <font>
      <b/>
      <i/>
      <sz val="10"/>
      <color theme="0" tint="-0.14999847407452621"/>
      <name val="Arial"/>
      <family val="2"/>
    </font>
    <font>
      <b/>
      <i/>
      <vertAlign val="subscript"/>
      <sz val="10"/>
      <color theme="0" tint="-0.14999847407452621"/>
      <name val="Tahoma"/>
      <family val="2"/>
    </font>
    <font>
      <b/>
      <sz val="8"/>
      <color theme="0" tint="-0.14999847407452621"/>
      <name val="Arial"/>
      <family val="2"/>
    </font>
    <font>
      <b/>
      <sz val="12"/>
      <color theme="0" tint="-0.14999847407452621"/>
      <name val="Times New Roman"/>
      <family val="1"/>
    </font>
    <font>
      <b/>
      <sz val="14"/>
      <color theme="0" tint="-0.14999847407452621"/>
      <name val="Times New Roman"/>
      <family val="1"/>
    </font>
    <font>
      <sz val="14"/>
      <color theme="0" tint="-0.14999847407452621"/>
      <name val="Times New Roman"/>
      <family val="1"/>
    </font>
    <font>
      <i/>
      <sz val="11"/>
      <name val="Arial"/>
      <family val="2"/>
    </font>
    <font>
      <sz val="11"/>
      <name val="Arial"/>
      <family val="2"/>
    </font>
    <font>
      <sz val="18"/>
      <name val="Arial"/>
      <family val="2"/>
    </font>
    <font>
      <sz val="18"/>
      <color indexed="8"/>
      <name val="Arial"/>
      <family val="2"/>
    </font>
    <font>
      <b/>
      <sz val="18"/>
      <color rgb="FFC00000"/>
      <name val="Arial"/>
      <family val="2"/>
    </font>
    <font>
      <b/>
      <sz val="22"/>
      <color rgb="FFC00000"/>
      <name val="Arial"/>
      <family val="2"/>
    </font>
    <font>
      <b/>
      <sz val="18"/>
      <name val="Arial"/>
      <family val="2"/>
    </font>
    <font>
      <b/>
      <u/>
      <sz val="18"/>
      <color rgb="FFFF0000"/>
      <name val="Arial"/>
      <family val="2"/>
    </font>
    <font>
      <b/>
      <sz val="18"/>
      <color rgb="FFFF0000"/>
      <name val="Arial"/>
      <family val="2"/>
    </font>
    <font>
      <sz val="18"/>
      <color rgb="FFFF0000"/>
      <name val="Arial"/>
      <family val="2"/>
    </font>
    <font>
      <b/>
      <vertAlign val="superscript"/>
      <sz val="14"/>
      <name val="Arial"/>
      <family val="2"/>
    </font>
    <font>
      <b/>
      <u/>
      <sz val="22"/>
      <color theme="0"/>
      <name val="Arial"/>
      <family val="2"/>
    </font>
    <font>
      <sz val="16"/>
      <color indexed="18"/>
      <name val="Arial"/>
      <family val="2"/>
    </font>
    <font>
      <vertAlign val="subscript"/>
      <sz val="16"/>
      <color indexed="18"/>
      <name val="Arial"/>
      <family val="2"/>
    </font>
    <font>
      <b/>
      <u/>
      <sz val="36"/>
      <color indexed="12"/>
      <name val="Arial"/>
      <family val="2"/>
    </font>
    <font>
      <sz val="36"/>
      <name val="Arial"/>
      <family val="2"/>
    </font>
    <font>
      <sz val="8"/>
      <color theme="0" tint="-0.249977111117893"/>
      <name val="Arial"/>
      <family val="2"/>
    </font>
    <font>
      <b/>
      <i/>
      <vertAlign val="subscript"/>
      <sz val="10"/>
      <color theme="0" tint="-0.14999847407452621"/>
      <name val="Arial"/>
      <family val="2"/>
    </font>
    <font>
      <b/>
      <sz val="18"/>
      <color theme="0"/>
      <name val="Arial"/>
      <family val="2"/>
    </font>
    <font>
      <b/>
      <sz val="16"/>
      <color indexed="59"/>
      <name val="Arial"/>
      <family val="2"/>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22"/>
        <bgColor indexed="22"/>
      </patternFill>
    </fill>
    <fill>
      <patternFill patternType="solid">
        <fgColor indexed="40"/>
        <bgColor indexed="64"/>
      </patternFill>
    </fill>
    <fill>
      <patternFill patternType="solid">
        <fgColor indexed="43"/>
        <bgColor indexed="64"/>
      </patternFill>
    </fill>
    <fill>
      <patternFill patternType="solid">
        <fgColor indexed="13"/>
        <bgColor indexed="64"/>
      </patternFill>
    </fill>
    <fill>
      <patternFill patternType="solid">
        <fgColor indexed="43"/>
        <bgColor indexed="22"/>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s>
  <borders count="28">
    <border>
      <left/>
      <right/>
      <top/>
      <bottom/>
      <diagonal/>
    </border>
    <border>
      <left style="thick">
        <color indexed="8"/>
      </left>
      <right style="thick">
        <color indexed="8"/>
      </right>
      <top style="thick">
        <color indexed="8"/>
      </top>
      <bottom style="thick">
        <color indexed="8"/>
      </bottom>
      <diagonal/>
    </border>
    <border>
      <left style="thick">
        <color indexed="23"/>
      </left>
      <right style="thick">
        <color indexed="23"/>
      </right>
      <top/>
      <bottom style="thick">
        <color indexed="23"/>
      </bottom>
      <diagonal/>
    </border>
    <border>
      <left style="thick">
        <color indexed="23"/>
      </left>
      <right style="thick">
        <color indexed="23"/>
      </right>
      <top style="thick">
        <color indexed="23"/>
      </top>
      <bottom style="thick">
        <color indexed="23"/>
      </bottom>
      <diagonal/>
    </border>
    <border>
      <left style="thick">
        <color indexed="23"/>
      </left>
      <right/>
      <top style="thick">
        <color indexed="23"/>
      </top>
      <bottom style="thick">
        <color indexed="23"/>
      </bottom>
      <diagonal/>
    </border>
    <border>
      <left/>
      <right/>
      <top style="thick">
        <color indexed="23"/>
      </top>
      <bottom style="thick">
        <color indexed="23"/>
      </bottom>
      <diagonal/>
    </border>
    <border>
      <left/>
      <right style="thick">
        <color indexed="23"/>
      </right>
      <top style="thick">
        <color indexed="23"/>
      </top>
      <bottom style="thick">
        <color indexed="23"/>
      </bottom>
      <diagonal/>
    </border>
    <border>
      <left style="medium">
        <color indexed="64"/>
      </left>
      <right style="medium">
        <color indexed="64"/>
      </right>
      <top style="medium">
        <color indexed="64"/>
      </top>
      <bottom style="medium">
        <color indexed="64"/>
      </bottom>
      <diagonal/>
    </border>
    <border>
      <left style="thick">
        <color indexed="23"/>
      </left>
      <right style="thick">
        <color indexed="23"/>
      </right>
      <top style="thick">
        <color indexed="23"/>
      </top>
      <bottom/>
      <diagonal/>
    </border>
    <border>
      <left/>
      <right/>
      <top style="thick">
        <color indexed="23"/>
      </top>
      <bottom/>
      <diagonal/>
    </border>
    <border>
      <left/>
      <right/>
      <top/>
      <bottom style="thick">
        <color indexed="2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ck">
        <color indexed="23"/>
      </right>
      <top/>
      <bottom/>
      <diagonal/>
    </border>
    <border>
      <left/>
      <right style="thick">
        <color indexed="23"/>
      </right>
      <top style="thick">
        <color indexed="23"/>
      </top>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medium">
        <color auto="1"/>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66">
    <xf numFmtId="0" fontId="0" fillId="0" borderId="0" xfId="0"/>
    <xf numFmtId="0" fontId="2" fillId="2" borderId="0" xfId="0" applyFont="1" applyFill="1"/>
    <xf numFmtId="0" fontId="3" fillId="0" borderId="0" xfId="0" applyFont="1"/>
    <xf numFmtId="0" fontId="0" fillId="2" borderId="0" xfId="0" applyFill="1"/>
    <xf numFmtId="0" fontId="8" fillId="0" borderId="0" xfId="0" applyFont="1"/>
    <xf numFmtId="0" fontId="10" fillId="0" borderId="0" xfId="0" applyFont="1"/>
    <xf numFmtId="0" fontId="11" fillId="0" borderId="0" xfId="0" applyFont="1" applyFill="1"/>
    <xf numFmtId="0" fontId="12" fillId="0" borderId="0" xfId="0" applyFont="1"/>
    <xf numFmtId="0" fontId="13" fillId="0" borderId="0" xfId="0" applyFont="1"/>
    <xf numFmtId="0" fontId="15" fillId="0" borderId="0" xfId="0" applyFont="1"/>
    <xf numFmtId="0" fontId="16" fillId="0" borderId="0" xfId="0" applyFont="1" applyFill="1" applyBorder="1" applyAlignment="1">
      <alignment horizontal="left" vertical="center" indent="1"/>
    </xf>
    <xf numFmtId="0" fontId="11" fillId="0" borderId="0" xfId="0" applyFont="1" applyFill="1" applyBorder="1" applyAlignment="1" applyProtection="1">
      <alignment horizontal="right" vertical="center"/>
      <protection locked="0"/>
    </xf>
    <xf numFmtId="0" fontId="14" fillId="0" borderId="0" xfId="1" applyFont="1" applyAlignment="1" applyProtection="1">
      <alignment vertical="center"/>
    </xf>
    <xf numFmtId="0" fontId="17" fillId="4" borderId="3" xfId="0" applyFont="1" applyFill="1" applyBorder="1" applyAlignment="1">
      <alignment horizontal="center" vertical="center"/>
    </xf>
    <xf numFmtId="0" fontId="10" fillId="0" borderId="0" xfId="0" applyFont="1" applyFill="1" applyBorder="1"/>
    <xf numFmtId="0" fontId="10" fillId="0" borderId="0" xfId="0" applyFont="1" applyFill="1" applyBorder="1" applyAlignment="1">
      <alignment horizontal="left" vertical="center" indent="1"/>
    </xf>
    <xf numFmtId="0" fontId="3" fillId="0" borderId="0" xfId="0" applyFont="1" applyFill="1" applyBorder="1"/>
    <xf numFmtId="0" fontId="0" fillId="0" borderId="0" xfId="0" applyFill="1" applyBorder="1"/>
    <xf numFmtId="0" fontId="15" fillId="0" borderId="0" xfId="0" applyFont="1" applyFill="1" applyBorder="1"/>
    <xf numFmtId="0" fontId="9" fillId="0" borderId="0" xfId="0" applyFont="1" applyFill="1" applyAlignment="1">
      <alignment vertical="justify" wrapText="1"/>
    </xf>
    <xf numFmtId="0" fontId="20" fillId="12" borderId="4" xfId="0" applyFont="1" applyFill="1" applyBorder="1" applyAlignment="1" applyProtection="1">
      <alignment horizontal="center" vertical="center"/>
      <protection locked="0"/>
    </xf>
    <xf numFmtId="0" fontId="20" fillId="12" borderId="3" xfId="0" applyFont="1" applyFill="1" applyBorder="1" applyAlignment="1" applyProtection="1">
      <alignment horizontal="center" vertical="center"/>
      <protection locked="0"/>
    </xf>
    <xf numFmtId="0" fontId="21" fillId="12" borderId="3" xfId="0" applyFont="1" applyFill="1" applyBorder="1" applyAlignment="1">
      <alignment horizontal="center"/>
    </xf>
    <xf numFmtId="0" fontId="22" fillId="14" borderId="0" xfId="0" applyFont="1" applyFill="1"/>
    <xf numFmtId="0" fontId="25" fillId="14" borderId="0" xfId="0" applyFont="1" applyFill="1" applyBorder="1"/>
    <xf numFmtId="0" fontId="26" fillId="14" borderId="0" xfId="0" applyFont="1" applyFill="1" applyBorder="1" applyAlignment="1">
      <alignment horizontal="left" vertical="center" indent="1"/>
    </xf>
    <xf numFmtId="0" fontId="27" fillId="14" borderId="0" xfId="0" applyFont="1" applyFill="1" applyBorder="1"/>
    <xf numFmtId="0" fontId="28" fillId="14" borderId="0" xfId="0" applyFont="1" applyFill="1" applyBorder="1"/>
    <xf numFmtId="0" fontId="29" fillId="10" borderId="0" xfId="0" applyFont="1" applyFill="1"/>
    <xf numFmtId="0" fontId="0" fillId="10" borderId="0" xfId="0" applyFill="1"/>
    <xf numFmtId="0" fontId="53" fillId="10" borderId="0" xfId="0" applyFont="1" applyFill="1" applyAlignment="1" applyProtection="1">
      <alignment horizontal="center"/>
      <protection hidden="1"/>
    </xf>
    <xf numFmtId="0" fontId="27" fillId="14" borderId="0" xfId="0" applyFont="1" applyFill="1"/>
    <xf numFmtId="0" fontId="58" fillId="14" borderId="0" xfId="0" applyFont="1" applyFill="1" applyAlignment="1">
      <alignment vertical="center"/>
    </xf>
    <xf numFmtId="0" fontId="59" fillId="14" borderId="0" xfId="0" applyFont="1" applyFill="1" applyAlignment="1">
      <alignment vertical="center" wrapText="1"/>
    </xf>
    <xf numFmtId="0" fontId="62" fillId="0" borderId="0" xfId="0" applyFont="1"/>
    <xf numFmtId="0" fontId="58" fillId="0" borderId="0" xfId="0" applyFont="1"/>
    <xf numFmtId="0" fontId="63" fillId="0" borderId="0" xfId="1" applyFont="1" applyAlignment="1" applyProtection="1">
      <alignment vertical="center"/>
    </xf>
    <xf numFmtId="0" fontId="64" fillId="0" borderId="0" xfId="0" applyFont="1"/>
    <xf numFmtId="0" fontId="64" fillId="0" borderId="0" xfId="0" applyFont="1" applyAlignment="1">
      <alignment vertical="center"/>
    </xf>
    <xf numFmtId="0" fontId="65" fillId="0" borderId="0" xfId="0" applyFont="1"/>
    <xf numFmtId="0" fontId="46" fillId="5" borderId="3" xfId="0" applyFont="1" applyFill="1" applyBorder="1" applyAlignment="1">
      <alignment horizontal="center" vertical="center" wrapText="1"/>
    </xf>
    <xf numFmtId="0" fontId="46" fillId="5" borderId="3" xfId="0" applyFont="1" applyFill="1" applyBorder="1" applyAlignment="1">
      <alignment horizontal="center" vertical="center"/>
    </xf>
    <xf numFmtId="0" fontId="46" fillId="5" borderId="4" xfId="0" applyFont="1" applyFill="1" applyBorder="1" applyAlignment="1">
      <alignment horizontal="center" vertical="center"/>
    </xf>
    <xf numFmtId="0" fontId="46" fillId="5" borderId="3" xfId="0" applyFont="1" applyFill="1" applyBorder="1" applyAlignment="1">
      <alignment horizontal="center"/>
    </xf>
    <xf numFmtId="0" fontId="46" fillId="5" borderId="3" xfId="0" applyFont="1" applyFill="1" applyBorder="1" applyAlignment="1">
      <alignment horizontal="left" vertical="center"/>
    </xf>
    <xf numFmtId="0" fontId="21" fillId="12" borderId="3" xfId="0" applyFont="1" applyFill="1" applyBorder="1" applyAlignment="1" applyProtection="1">
      <alignment horizontal="right" vertical="center"/>
      <protection locked="0"/>
    </xf>
    <xf numFmtId="0" fontId="57" fillId="0" borderId="0" xfId="0" applyFont="1"/>
    <xf numFmtId="0" fontId="62" fillId="5" borderId="4" xfId="0" applyFont="1" applyFill="1" applyBorder="1" applyAlignment="1">
      <alignment horizontal="center" vertical="center"/>
    </xf>
    <xf numFmtId="0" fontId="0" fillId="0" borderId="0" xfId="0"/>
    <xf numFmtId="0" fontId="74" fillId="14" borderId="0" xfId="0" applyFont="1" applyFill="1" applyBorder="1"/>
    <xf numFmtId="0" fontId="75" fillId="4" borderId="3" xfId="0" applyFont="1" applyFill="1" applyBorder="1" applyAlignment="1">
      <alignment horizontal="left" vertical="center" indent="1"/>
    </xf>
    <xf numFmtId="0" fontId="23" fillId="4" borderId="1" xfId="0" applyFont="1" applyFill="1" applyBorder="1" applyProtection="1">
      <protection hidden="1"/>
    </xf>
    <xf numFmtId="0" fontId="29" fillId="10" borderId="0" xfId="0" applyFont="1" applyFill="1" applyProtection="1">
      <protection hidden="1"/>
    </xf>
    <xf numFmtId="0" fontId="0" fillId="10" borderId="0" xfId="0" applyFill="1" applyProtection="1">
      <protection hidden="1"/>
    </xf>
    <xf numFmtId="0" fontId="7" fillId="5" borderId="2" xfId="0" applyFont="1" applyFill="1" applyBorder="1" applyAlignment="1" applyProtection="1">
      <alignment horizontal="left" vertical="center" indent="1"/>
      <protection hidden="1"/>
    </xf>
    <xf numFmtId="0" fontId="31" fillId="6" borderId="3" xfId="0" applyFont="1" applyFill="1" applyBorder="1" applyAlignment="1" applyProtection="1">
      <alignment vertical="center"/>
      <protection hidden="1"/>
    </xf>
    <xf numFmtId="0" fontId="29" fillId="4" borderId="3" xfId="0" applyFont="1" applyFill="1" applyBorder="1" applyProtection="1">
      <protection hidden="1"/>
    </xf>
    <xf numFmtId="0" fontId="29" fillId="10" borderId="0" xfId="0" applyFont="1" applyFill="1" applyBorder="1" applyProtection="1">
      <protection hidden="1"/>
    </xf>
    <xf numFmtId="0" fontId="32" fillId="4" borderId="3" xfId="0" applyFont="1" applyFill="1" applyBorder="1" applyAlignment="1" applyProtection="1">
      <alignment horizontal="left" vertical="center" indent="1"/>
      <protection hidden="1"/>
    </xf>
    <xf numFmtId="0" fontId="33" fillId="6" borderId="3" xfId="0" applyFont="1" applyFill="1" applyBorder="1" applyAlignment="1" applyProtection="1">
      <alignment horizontal="right" vertical="center"/>
      <protection hidden="1"/>
    </xf>
    <xf numFmtId="0" fontId="34" fillId="4" borderId="3" xfId="0" applyFont="1" applyFill="1" applyBorder="1" applyAlignment="1" applyProtection="1">
      <alignment horizontal="center" vertical="center"/>
      <protection hidden="1"/>
    </xf>
    <xf numFmtId="0" fontId="7" fillId="5" borderId="3" xfId="0" applyFont="1" applyFill="1" applyBorder="1" applyAlignment="1" applyProtection="1">
      <alignment horizontal="left" vertical="center" indent="1"/>
      <protection hidden="1"/>
    </xf>
    <xf numFmtId="0" fontId="7" fillId="4" borderId="3" xfId="0" applyFont="1" applyFill="1" applyBorder="1" applyAlignment="1" applyProtection="1">
      <alignment horizontal="left" vertical="center" indent="1"/>
      <protection hidden="1"/>
    </xf>
    <xf numFmtId="0" fontId="7" fillId="10" borderId="0" xfId="0" applyFont="1" applyFill="1" applyBorder="1" applyAlignment="1" applyProtection="1">
      <alignment horizontal="left" vertical="center" indent="1"/>
      <protection hidden="1"/>
    </xf>
    <xf numFmtId="0" fontId="32" fillId="4" borderId="3" xfId="0" applyFont="1" applyFill="1" applyBorder="1" applyAlignment="1" applyProtection="1">
      <alignment horizontal="center" vertical="center"/>
      <protection hidden="1"/>
    </xf>
    <xf numFmtId="0" fontId="4" fillId="10" borderId="0" xfId="0" applyFont="1" applyFill="1" applyProtection="1">
      <protection hidden="1"/>
    </xf>
    <xf numFmtId="0" fontId="36" fillId="3" borderId="3" xfId="0" applyFont="1" applyFill="1" applyBorder="1" applyAlignment="1" applyProtection="1">
      <alignment horizontal="left" vertical="center" indent="1"/>
      <protection hidden="1"/>
    </xf>
    <xf numFmtId="0" fontId="39" fillId="3" borderId="3" xfId="0" applyFont="1" applyFill="1" applyBorder="1" applyAlignment="1" applyProtection="1">
      <alignment horizontal="right" vertical="center"/>
      <protection hidden="1"/>
    </xf>
    <xf numFmtId="0" fontId="29" fillId="4" borderId="3" xfId="0" applyFont="1" applyFill="1" applyBorder="1" applyAlignment="1" applyProtection="1">
      <alignment horizontal="center" vertical="center"/>
      <protection hidden="1"/>
    </xf>
    <xf numFmtId="0" fontId="7" fillId="4" borderId="3" xfId="0" applyFont="1" applyFill="1" applyBorder="1" applyAlignment="1" applyProtection="1">
      <alignment vertical="center"/>
      <protection hidden="1"/>
    </xf>
    <xf numFmtId="2" fontId="39" fillId="3" borderId="3" xfId="0" applyNumberFormat="1" applyFont="1" applyFill="1" applyBorder="1" applyAlignment="1" applyProtection="1">
      <alignment horizontal="right" vertical="center"/>
      <protection hidden="1"/>
    </xf>
    <xf numFmtId="0" fontId="47" fillId="10" borderId="0" xfId="0" applyFont="1" applyFill="1" applyProtection="1">
      <protection hidden="1"/>
    </xf>
    <xf numFmtId="0" fontId="36" fillId="7" borderId="3" xfId="0" applyFont="1" applyFill="1" applyBorder="1" applyAlignment="1" applyProtection="1">
      <alignment horizontal="left" vertical="center" indent="1"/>
      <protection hidden="1"/>
    </xf>
    <xf numFmtId="0" fontId="39" fillId="7" borderId="3" xfId="0" applyFont="1" applyFill="1" applyBorder="1" applyAlignment="1" applyProtection="1">
      <alignment horizontal="right" vertical="center"/>
      <protection hidden="1"/>
    </xf>
    <xf numFmtId="165" fontId="39" fillId="7" borderId="3" xfId="0" applyNumberFormat="1" applyFont="1" applyFill="1" applyBorder="1" applyAlignment="1" applyProtection="1">
      <alignment horizontal="right" vertical="center"/>
      <protection hidden="1"/>
    </xf>
    <xf numFmtId="0" fontId="23" fillId="5" borderId="4" xfId="0" applyFont="1" applyFill="1" applyBorder="1" applyAlignment="1" applyProtection="1">
      <alignment horizontal="left" vertical="center"/>
      <protection hidden="1"/>
    </xf>
    <xf numFmtId="0" fontId="7" fillId="4" borderId="5" xfId="0" applyFont="1" applyFill="1" applyBorder="1" applyAlignment="1" applyProtection="1">
      <alignment vertical="center"/>
      <protection hidden="1"/>
    </xf>
    <xf numFmtId="0" fontId="7" fillId="4" borderId="6" xfId="0" applyFont="1" applyFill="1" applyBorder="1" applyAlignment="1" applyProtection="1">
      <alignment horizontal="left" vertical="center" indent="1"/>
      <protection hidden="1"/>
    </xf>
    <xf numFmtId="164" fontId="8" fillId="4" borderId="3" xfId="0" applyNumberFormat="1" applyFont="1" applyFill="1" applyBorder="1" applyAlignment="1" applyProtection="1">
      <alignment horizontal="right" vertical="center"/>
      <protection hidden="1"/>
    </xf>
    <xf numFmtId="0" fontId="29" fillId="3" borderId="0" xfId="0" applyFont="1" applyFill="1" applyProtection="1">
      <protection hidden="1"/>
    </xf>
    <xf numFmtId="1" fontId="7" fillId="4" borderId="3" xfId="0" applyNumberFormat="1" applyFont="1" applyFill="1" applyBorder="1" applyAlignment="1" applyProtection="1">
      <alignment vertical="center"/>
      <protection hidden="1"/>
    </xf>
    <xf numFmtId="1" fontId="45" fillId="4" borderId="3" xfId="0" applyNumberFormat="1" applyFont="1" applyFill="1" applyBorder="1" applyAlignment="1" applyProtection="1">
      <alignment vertical="center"/>
      <protection hidden="1"/>
    </xf>
    <xf numFmtId="0" fontId="24" fillId="7" borderId="4" xfId="0" applyFont="1" applyFill="1" applyBorder="1" applyProtection="1">
      <protection hidden="1"/>
    </xf>
    <xf numFmtId="0" fontId="44" fillId="7" borderId="5" xfId="0" applyFont="1" applyFill="1" applyBorder="1" applyProtection="1">
      <protection hidden="1"/>
    </xf>
    <xf numFmtId="0" fontId="44" fillId="7" borderId="6" xfId="0" applyFont="1" applyFill="1" applyBorder="1" applyProtection="1">
      <protection hidden="1"/>
    </xf>
    <xf numFmtId="0" fontId="31" fillId="6" borderId="3" xfId="0" applyFont="1" applyFill="1" applyBorder="1" applyAlignment="1" applyProtection="1">
      <alignment horizontal="right" vertical="center"/>
      <protection hidden="1"/>
    </xf>
    <xf numFmtId="0" fontId="5" fillId="10" borderId="0" xfId="0" applyFont="1" applyFill="1" applyAlignment="1" applyProtection="1">
      <alignment horizontal="left" vertical="top" wrapText="1"/>
      <protection hidden="1"/>
    </xf>
    <xf numFmtId="0" fontId="7" fillId="9" borderId="3" xfId="0" applyFont="1" applyFill="1" applyBorder="1" applyAlignment="1" applyProtection="1">
      <alignment horizontal="left" vertical="center" indent="1" shrinkToFit="1"/>
      <protection hidden="1"/>
    </xf>
    <xf numFmtId="0" fontId="31" fillId="6" borderId="3" xfId="0" applyFont="1" applyFill="1" applyBorder="1" applyAlignment="1" applyProtection="1">
      <alignment horizontal="right" vertical="center" shrinkToFit="1"/>
      <protection hidden="1"/>
    </xf>
    <xf numFmtId="0" fontId="7" fillId="4" borderId="3" xfId="0" applyFont="1" applyFill="1" applyBorder="1" applyAlignment="1" applyProtection="1">
      <alignment horizontal="center" vertical="center" shrinkToFit="1"/>
      <protection hidden="1"/>
    </xf>
    <xf numFmtId="0" fontId="7" fillId="5" borderId="0" xfId="0" applyFont="1" applyFill="1" applyBorder="1" applyAlignment="1" applyProtection="1">
      <alignment horizontal="left" vertical="center" indent="1"/>
      <protection hidden="1"/>
    </xf>
    <xf numFmtId="0" fontId="31" fillId="6" borderId="0" xfId="0" applyFont="1" applyFill="1" applyBorder="1" applyAlignment="1" applyProtection="1">
      <alignment horizontal="right" vertical="center"/>
      <protection hidden="1"/>
    </xf>
    <xf numFmtId="0" fontId="29" fillId="4" borderId="0" xfId="0" applyFont="1" applyFill="1" applyBorder="1" applyProtection="1">
      <protection hidden="1"/>
    </xf>
    <xf numFmtId="0" fontId="56" fillId="13" borderId="0" xfId="0" applyFont="1" applyFill="1" applyAlignment="1" applyProtection="1">
      <alignment horizontal="left" vertical="top"/>
      <protection hidden="1"/>
    </xf>
    <xf numFmtId="0" fontId="56" fillId="13" borderId="0" xfId="0" applyFont="1" applyFill="1" applyAlignment="1" applyProtection="1">
      <alignment horizontal="left" vertical="top" wrapText="1"/>
      <protection hidden="1"/>
    </xf>
    <xf numFmtId="0" fontId="4" fillId="13" borderId="0" xfId="0" applyFont="1" applyFill="1" applyProtection="1">
      <protection hidden="1"/>
    </xf>
    <xf numFmtId="0" fontId="23" fillId="8" borderId="7" xfId="0" applyFont="1" applyFill="1" applyBorder="1" applyAlignment="1" applyProtection="1">
      <alignment horizontal="justify" wrapText="1"/>
      <protection hidden="1"/>
    </xf>
    <xf numFmtId="0" fontId="57" fillId="13" borderId="0" xfId="0" applyFont="1" applyFill="1" applyProtection="1">
      <protection hidden="1"/>
    </xf>
    <xf numFmtId="0" fontId="0" fillId="13" borderId="0" xfId="0" applyFill="1" applyProtection="1">
      <protection hidden="1"/>
    </xf>
    <xf numFmtId="0" fontId="72" fillId="10" borderId="0" xfId="0" applyFont="1" applyFill="1" applyProtection="1">
      <protection hidden="1"/>
    </xf>
    <xf numFmtId="0" fontId="50" fillId="10" borderId="0" xfId="0" applyFont="1" applyFill="1" applyBorder="1" applyAlignment="1" applyProtection="1">
      <alignment horizontal="left" vertical="center" indent="1"/>
      <protection hidden="1"/>
    </xf>
    <xf numFmtId="0" fontId="48" fillId="10" borderId="0" xfId="0" applyFont="1" applyFill="1" applyBorder="1" applyAlignment="1" applyProtection="1">
      <alignment horizontal="left" vertical="center" indent="1"/>
      <protection hidden="1"/>
    </xf>
    <xf numFmtId="0" fontId="52" fillId="10" borderId="0" xfId="0" applyFont="1" applyFill="1" applyBorder="1" applyAlignment="1" applyProtection="1">
      <alignment horizontal="right"/>
      <protection hidden="1"/>
    </xf>
    <xf numFmtId="0" fontId="52" fillId="10" borderId="0" xfId="0" applyFont="1" applyFill="1" applyBorder="1" applyProtection="1">
      <protection hidden="1"/>
    </xf>
    <xf numFmtId="0" fontId="47" fillId="10" borderId="0" xfId="0" applyFont="1" applyFill="1" applyBorder="1" applyProtection="1">
      <protection hidden="1"/>
    </xf>
    <xf numFmtId="0" fontId="52" fillId="10" borderId="0" xfId="0" applyFont="1" applyFill="1" applyBorder="1" applyAlignment="1" applyProtection="1">
      <alignment horizontal="center"/>
      <protection hidden="1"/>
    </xf>
    <xf numFmtId="0" fontId="49" fillId="10" borderId="0" xfId="0" applyFont="1" applyFill="1" applyBorder="1" applyAlignment="1" applyProtection="1">
      <alignment horizontal="left" indent="1"/>
      <protection hidden="1"/>
    </xf>
    <xf numFmtId="165" fontId="49" fillId="10" borderId="0" xfId="0" applyNumberFormat="1" applyFont="1" applyFill="1" applyBorder="1" applyAlignment="1" applyProtection="1">
      <alignment horizontal="center"/>
      <protection hidden="1"/>
    </xf>
    <xf numFmtId="0" fontId="49" fillId="10" borderId="0" xfId="0" applyFont="1" applyFill="1" applyBorder="1" applyAlignment="1" applyProtection="1">
      <alignment horizontal="center"/>
      <protection hidden="1"/>
    </xf>
    <xf numFmtId="0" fontId="49" fillId="10" borderId="0" xfId="0" applyFont="1" applyFill="1" applyBorder="1" applyProtection="1">
      <protection hidden="1"/>
    </xf>
    <xf numFmtId="165" fontId="52" fillId="10" borderId="0" xfId="0" applyNumberFormat="1" applyFont="1" applyFill="1" applyBorder="1" applyAlignment="1" applyProtection="1">
      <alignment horizontal="center" vertical="center"/>
      <protection hidden="1"/>
    </xf>
    <xf numFmtId="0" fontId="6" fillId="10" borderId="0" xfId="0" applyFont="1" applyFill="1" applyProtection="1">
      <protection hidden="1"/>
    </xf>
    <xf numFmtId="0" fontId="48" fillId="10" borderId="0" xfId="0" applyFont="1" applyFill="1" applyBorder="1" applyAlignment="1" applyProtection="1">
      <alignment vertical="center"/>
      <protection hidden="1"/>
    </xf>
    <xf numFmtId="0" fontId="0" fillId="0" borderId="0" xfId="0" applyProtection="1">
      <protection hidden="1"/>
    </xf>
    <xf numFmtId="0" fontId="0" fillId="2" borderId="0" xfId="0" applyFill="1" applyProtection="1">
      <protection hidden="1"/>
    </xf>
    <xf numFmtId="0" fontId="18" fillId="11" borderId="11" xfId="0" applyFont="1" applyFill="1" applyBorder="1" applyAlignment="1">
      <alignment horizontal="left" wrapText="1"/>
    </xf>
    <xf numFmtId="0" fontId="18" fillId="11" borderId="12" xfId="0" applyFont="1" applyFill="1" applyBorder="1" applyAlignment="1">
      <alignment horizontal="left" wrapText="1"/>
    </xf>
    <xf numFmtId="0" fontId="18" fillId="11" borderId="13" xfId="0" applyFont="1" applyFill="1" applyBorder="1" applyAlignment="1">
      <alignment horizontal="left" wrapText="1"/>
    </xf>
    <xf numFmtId="0" fontId="68" fillId="10" borderId="27" xfId="0" applyFont="1" applyFill="1" applyBorder="1" applyAlignment="1">
      <alignment horizontal="justify" vertical="center" wrapText="1"/>
    </xf>
    <xf numFmtId="0" fontId="68" fillId="10" borderId="0" xfId="0" applyFont="1" applyFill="1" applyBorder="1" applyAlignment="1">
      <alignment horizontal="justify" vertical="center" wrapText="1"/>
    </xf>
    <xf numFmtId="0" fontId="70" fillId="15" borderId="24" xfId="1" applyFont="1" applyFill="1" applyBorder="1" applyAlignment="1" applyProtection="1">
      <alignment horizontal="center"/>
    </xf>
    <xf numFmtId="0" fontId="71" fillId="0" borderId="25" xfId="0" applyFont="1" applyBorder="1"/>
    <xf numFmtId="0" fontId="71" fillId="0" borderId="26" xfId="0" applyFont="1" applyBorder="1"/>
    <xf numFmtId="0" fontId="0" fillId="0" borderId="0" xfId="0"/>
    <xf numFmtId="0" fontId="70" fillId="14" borderId="0" xfId="1" applyFont="1" applyFill="1" applyBorder="1" applyAlignment="1" applyProtection="1">
      <alignment horizontal="center"/>
    </xf>
    <xf numFmtId="0" fontId="71" fillId="14" borderId="0" xfId="0" applyFont="1" applyFill="1" applyBorder="1"/>
    <xf numFmtId="0" fontId="24" fillId="11" borderId="16" xfId="0" applyFont="1" applyFill="1" applyBorder="1" applyAlignment="1">
      <alignment horizontal="left" vertical="center" wrapText="1"/>
    </xf>
    <xf numFmtId="0" fontId="24" fillId="11" borderId="17" xfId="0" applyFont="1" applyFill="1" applyBorder="1" applyAlignment="1">
      <alignment horizontal="left" vertical="center" wrapText="1"/>
    </xf>
    <xf numFmtId="0" fontId="24" fillId="11" borderId="18" xfId="0" applyFont="1" applyFill="1" applyBorder="1" applyAlignment="1">
      <alignment horizontal="left" vertical="center" wrapText="1"/>
    </xf>
    <xf numFmtId="0" fontId="24" fillId="11" borderId="19" xfId="0" applyFont="1" applyFill="1" applyBorder="1" applyAlignment="1">
      <alignment horizontal="left" vertical="center" wrapText="1"/>
    </xf>
    <xf numFmtId="0" fontId="24" fillId="11" borderId="0" xfId="0" applyFont="1" applyFill="1" applyBorder="1" applyAlignment="1">
      <alignment horizontal="left" vertical="center" wrapText="1"/>
    </xf>
    <xf numFmtId="0" fontId="24" fillId="11" borderId="20" xfId="0" applyFont="1" applyFill="1" applyBorder="1" applyAlignment="1">
      <alignment horizontal="left" vertical="center" wrapText="1"/>
    </xf>
    <xf numFmtId="0" fontId="24" fillId="11" borderId="21" xfId="0" applyFont="1" applyFill="1" applyBorder="1" applyAlignment="1">
      <alignment horizontal="left" vertical="center" wrapText="1"/>
    </xf>
    <xf numFmtId="0" fontId="24" fillId="11" borderId="22" xfId="0" applyFont="1" applyFill="1" applyBorder="1" applyAlignment="1">
      <alignment horizontal="left" vertical="center" wrapText="1"/>
    </xf>
    <xf numFmtId="0" fontId="24" fillId="11" borderId="23" xfId="0" applyFont="1" applyFill="1" applyBorder="1" applyAlignment="1">
      <alignment horizontal="left" vertical="center" wrapText="1"/>
    </xf>
    <xf numFmtId="0" fontId="58" fillId="0" borderId="9" xfId="0" applyFont="1" applyBorder="1" applyAlignment="1">
      <alignment horizontal="center"/>
    </xf>
    <xf numFmtId="0" fontId="58" fillId="0" borderId="15" xfId="0" applyFont="1" applyBorder="1" applyAlignment="1">
      <alignment horizontal="center"/>
    </xf>
    <xf numFmtId="0" fontId="67" fillId="14" borderId="0" xfId="1" applyFont="1" applyFill="1" applyBorder="1" applyAlignment="1" applyProtection="1">
      <alignment horizontal="center"/>
    </xf>
    <xf numFmtId="0" fontId="60" fillId="13" borderId="4" xfId="0" applyFont="1" applyFill="1" applyBorder="1" applyAlignment="1">
      <alignment horizontal="left" vertical="center"/>
    </xf>
    <xf numFmtId="0" fontId="60" fillId="13" borderId="5" xfId="0" applyFont="1" applyFill="1" applyBorder="1" applyAlignment="1">
      <alignment horizontal="left" vertical="center"/>
    </xf>
    <xf numFmtId="0" fontId="60" fillId="13" borderId="6" xfId="0" applyFont="1" applyFill="1" applyBorder="1" applyAlignment="1">
      <alignment horizontal="left" vertical="center"/>
    </xf>
    <xf numFmtId="0" fontId="58" fillId="0" borderId="0" xfId="0" applyFont="1" applyAlignment="1">
      <alignment horizontal="center"/>
    </xf>
    <xf numFmtId="0" fontId="58" fillId="0" borderId="14" xfId="0" applyFont="1" applyBorder="1" applyAlignment="1">
      <alignment horizontal="center"/>
    </xf>
    <xf numFmtId="2" fontId="54" fillId="10" borderId="0" xfId="0" applyNumberFormat="1" applyFont="1" applyFill="1" applyBorder="1" applyAlignment="1" applyProtection="1">
      <alignment horizontal="center" vertical="center"/>
      <protection hidden="1"/>
    </xf>
    <xf numFmtId="2" fontId="55" fillId="10" borderId="0" xfId="0" applyNumberFormat="1" applyFont="1" applyFill="1" applyBorder="1" applyAlignment="1" applyProtection="1">
      <alignment horizontal="center" vertical="center"/>
      <protection hidden="1"/>
    </xf>
    <xf numFmtId="0" fontId="12" fillId="8" borderId="8" xfId="0" applyFont="1" applyFill="1" applyBorder="1" applyAlignment="1" applyProtection="1">
      <alignment horizontal="center" vertical="center" shrinkToFit="1"/>
      <protection hidden="1"/>
    </xf>
    <xf numFmtId="0" fontId="44" fillId="8" borderId="2" xfId="0" applyFont="1" applyFill="1" applyBorder="1" applyAlignment="1" applyProtection="1">
      <alignment horizontal="center" vertical="center" shrinkToFit="1"/>
      <protection hidden="1"/>
    </xf>
    <xf numFmtId="2" fontId="12" fillId="8" borderId="8" xfId="0" applyNumberFormat="1" applyFont="1" applyFill="1" applyBorder="1" applyAlignment="1" applyProtection="1">
      <alignment horizontal="center" vertical="center"/>
      <protection hidden="1"/>
    </xf>
    <xf numFmtId="2" fontId="44" fillId="8" borderId="2" xfId="0" applyNumberFormat="1" applyFont="1" applyFill="1" applyBorder="1" applyAlignment="1" applyProtection="1">
      <alignment horizontal="center" vertical="center"/>
      <protection hidden="1"/>
    </xf>
    <xf numFmtId="0" fontId="24" fillId="8" borderId="8" xfId="0" applyFont="1" applyFill="1" applyBorder="1" applyAlignment="1" applyProtection="1">
      <alignment horizontal="center" vertical="center"/>
      <protection hidden="1"/>
    </xf>
    <xf numFmtId="0" fontId="44" fillId="8" borderId="2" xfId="0" applyFont="1" applyFill="1" applyBorder="1" applyAlignment="1" applyProtection="1">
      <alignment vertical="center"/>
      <protection hidden="1"/>
    </xf>
    <xf numFmtId="0" fontId="30" fillId="10" borderId="0" xfId="0" applyFont="1" applyFill="1" applyAlignment="1">
      <alignment horizontal="left" vertical="center"/>
    </xf>
    <xf numFmtId="0" fontId="12" fillId="8" borderId="8" xfId="0" applyFont="1" applyFill="1" applyBorder="1" applyAlignment="1" applyProtection="1">
      <alignment horizontal="center" vertical="center"/>
      <protection hidden="1"/>
    </xf>
    <xf numFmtId="0" fontId="44" fillId="8" borderId="2" xfId="0" applyFont="1" applyFill="1" applyBorder="1" applyAlignment="1" applyProtection="1">
      <alignment horizontal="center" vertical="center"/>
      <protection hidden="1"/>
    </xf>
    <xf numFmtId="2" fontId="12" fillId="8" borderId="9" xfId="0" applyNumberFormat="1" applyFont="1" applyFill="1" applyBorder="1" applyAlignment="1" applyProtection="1">
      <alignment horizontal="center" vertical="center"/>
      <protection hidden="1"/>
    </xf>
    <xf numFmtId="0" fontId="44" fillId="8" borderId="10" xfId="0" applyFont="1" applyFill="1" applyBorder="1" applyAlignment="1" applyProtection="1">
      <alignment horizontal="center" vertical="center"/>
      <protection hidden="1"/>
    </xf>
    <xf numFmtId="0" fontId="22" fillId="10" borderId="0" xfId="0" applyFont="1" applyFill="1" applyBorder="1" applyAlignment="1" applyProtection="1">
      <alignment horizontal="center" vertical="center" wrapText="1"/>
      <protection hidden="1"/>
    </xf>
    <xf numFmtId="0" fontId="12" fillId="7" borderId="8" xfId="0" applyFont="1" applyFill="1" applyBorder="1" applyAlignment="1" applyProtection="1">
      <alignment horizontal="center" vertical="center"/>
      <protection hidden="1"/>
    </xf>
    <xf numFmtId="0" fontId="44" fillId="7" borderId="2" xfId="0" applyFont="1" applyFill="1" applyBorder="1" applyAlignment="1" applyProtection="1">
      <alignment horizontal="center" vertical="center"/>
      <protection hidden="1"/>
    </xf>
    <xf numFmtId="2" fontId="12" fillId="15" borderId="9" xfId="0" applyNumberFormat="1" applyFont="1" applyFill="1" applyBorder="1" applyAlignment="1" applyProtection="1">
      <alignment horizontal="center" vertical="center"/>
      <protection hidden="1"/>
    </xf>
    <xf numFmtId="2" fontId="44" fillId="15" borderId="10" xfId="0" applyNumberFormat="1" applyFont="1" applyFill="1" applyBorder="1" applyAlignment="1" applyProtection="1">
      <alignment horizontal="center" vertical="center"/>
      <protection hidden="1"/>
    </xf>
    <xf numFmtId="0" fontId="44" fillId="7" borderId="2" xfId="0" applyFont="1" applyFill="1" applyBorder="1" applyAlignment="1" applyProtection="1">
      <alignment vertical="center"/>
      <protection hidden="1"/>
    </xf>
    <xf numFmtId="2" fontId="12" fillId="7" borderId="8" xfId="0" applyNumberFormat="1" applyFont="1" applyFill="1" applyBorder="1" applyAlignment="1" applyProtection="1">
      <alignment horizontal="center" vertical="center"/>
      <protection hidden="1"/>
    </xf>
    <xf numFmtId="2" fontId="44" fillId="7" borderId="2" xfId="0" applyNumberFormat="1" applyFont="1" applyFill="1" applyBorder="1" applyAlignment="1" applyProtection="1">
      <alignment horizontal="center" vertical="center"/>
      <protection hidden="1"/>
    </xf>
    <xf numFmtId="0" fontId="61" fillId="14" borderId="0" xfId="0" applyFont="1" applyFill="1" applyAlignment="1">
      <alignment horizontal="center" vertical="center" wrapText="1"/>
    </xf>
    <xf numFmtId="0" fontId="61" fillId="14" borderId="0" xfId="0" applyFont="1" applyFill="1" applyAlignment="1">
      <alignment horizontal="center" vertical="center"/>
    </xf>
  </cellXfs>
  <cellStyles count="2">
    <cellStyle name="Hipervínculo"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E00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_tradnl"/>
  <c:chart>
    <c:plotArea>
      <c:layout/>
      <c:scatterChart>
        <c:scatterStyle val="lineMarker"/>
        <c:ser>
          <c:idx val="0"/>
          <c:order val="0"/>
          <c:tx>
            <c:v>CROP</c:v>
          </c:tx>
          <c:marker>
            <c:symbol val="none"/>
          </c:marker>
          <c:xVal>
            <c:numRef>
              <c:f>'AIR EXCHANGE_MULTI-TUNNEL'!$O$34:$O$44</c:f>
              <c:numCache>
                <c:formatCode>General</c:formatCode>
                <c:ptCount val="11"/>
                <c:pt idx="0">
                  <c:v>10</c:v>
                </c:pt>
                <c:pt idx="1">
                  <c:v>15</c:v>
                </c:pt>
                <c:pt idx="2">
                  <c:v>20</c:v>
                </c:pt>
                <c:pt idx="3">
                  <c:v>25</c:v>
                </c:pt>
                <c:pt idx="4">
                  <c:v>30</c:v>
                </c:pt>
                <c:pt idx="5">
                  <c:v>35</c:v>
                </c:pt>
                <c:pt idx="6">
                  <c:v>40</c:v>
                </c:pt>
                <c:pt idx="7">
                  <c:v>45</c:v>
                </c:pt>
                <c:pt idx="8">
                  <c:v>50</c:v>
                </c:pt>
                <c:pt idx="9">
                  <c:v>55</c:v>
                </c:pt>
                <c:pt idx="10">
                  <c:v>60</c:v>
                </c:pt>
              </c:numCache>
            </c:numRef>
          </c:xVal>
          <c:yVal>
            <c:numRef>
              <c:f>'AIR EXCHANGE_MULTI-TUNNEL'!$Q$34:$Q$44</c:f>
              <c:numCache>
                <c:formatCode>General</c:formatCode>
                <c:ptCount val="11"/>
                <c:pt idx="0">
                  <c:v>12.673795757428694</c:v>
                </c:pt>
                <c:pt idx="1">
                  <c:v>8.8023911265244905</c:v>
                </c:pt>
                <c:pt idx="2">
                  <c:v>6.7964282739995099</c:v>
                </c:pt>
                <c:pt idx="3">
                  <c:v>5.5610735142780312</c:v>
                </c:pt>
                <c:pt idx="4">
                  <c:v>4.7203553754641616</c:v>
                </c:pt>
                <c:pt idx="5">
                  <c:v>4.1095051796334365</c:v>
                </c:pt>
                <c:pt idx="6">
                  <c:v>3.64464112943788</c:v>
                </c:pt>
                <c:pt idx="7">
                  <c:v>3.2784506762051375</c:v>
                </c:pt>
                <c:pt idx="8">
                  <c:v>2.9821718757046707</c:v>
                </c:pt>
                <c:pt idx="9">
                  <c:v>2.7372889622773577</c:v>
                </c:pt>
                <c:pt idx="10">
                  <c:v>2.5313297887356057</c:v>
                </c:pt>
              </c:numCache>
            </c:numRef>
          </c:yVal>
        </c:ser>
        <c:ser>
          <c:idx val="1"/>
          <c:order val="1"/>
          <c:tx>
            <c:v>EMPTY</c:v>
          </c:tx>
          <c:marker>
            <c:symbol val="none"/>
          </c:marker>
          <c:xVal>
            <c:numRef>
              <c:f>'AIR EXCHANGE_MULTI-TUNNEL'!$O$34:$O$44</c:f>
              <c:numCache>
                <c:formatCode>General</c:formatCode>
                <c:ptCount val="11"/>
                <c:pt idx="0">
                  <c:v>10</c:v>
                </c:pt>
                <c:pt idx="1">
                  <c:v>15</c:v>
                </c:pt>
                <c:pt idx="2">
                  <c:v>20</c:v>
                </c:pt>
                <c:pt idx="3">
                  <c:v>25</c:v>
                </c:pt>
                <c:pt idx="4">
                  <c:v>30</c:v>
                </c:pt>
                <c:pt idx="5">
                  <c:v>35</c:v>
                </c:pt>
                <c:pt idx="6">
                  <c:v>40</c:v>
                </c:pt>
                <c:pt idx="7">
                  <c:v>45</c:v>
                </c:pt>
                <c:pt idx="8">
                  <c:v>50</c:v>
                </c:pt>
                <c:pt idx="9">
                  <c:v>55</c:v>
                </c:pt>
                <c:pt idx="10">
                  <c:v>60</c:v>
                </c:pt>
              </c:numCache>
            </c:numRef>
          </c:xVal>
          <c:yVal>
            <c:numRef>
              <c:f>'AIR EXCHANGE_MULTI-TUNNEL'!$S$34:$S$44</c:f>
              <c:numCache>
                <c:formatCode>General</c:formatCode>
                <c:ptCount val="11"/>
                <c:pt idx="0">
                  <c:v>28.042717366974607</c:v>
                </c:pt>
                <c:pt idx="1">
                  <c:v>19.421439406235724</c:v>
                </c:pt>
                <c:pt idx="2">
                  <c:v>14.965351396632609</c:v>
                </c:pt>
                <c:pt idx="3">
                  <c:v>12.226057867793772</c:v>
                </c:pt>
                <c:pt idx="4">
                  <c:v>10.36449718974157</c:v>
                </c:pt>
                <c:pt idx="5">
                  <c:v>9.0135204149809329</c:v>
                </c:pt>
                <c:pt idx="6">
                  <c:v>7.9864493691488443</c:v>
                </c:pt>
                <c:pt idx="7">
                  <c:v>7.1781008777603699</c:v>
                </c:pt>
                <c:pt idx="8">
                  <c:v>6.5245906733195511</c:v>
                </c:pt>
                <c:pt idx="9">
                  <c:v>5.9848255833027979</c:v>
                </c:pt>
                <c:pt idx="10">
                  <c:v>5.5311452333275701</c:v>
                </c:pt>
              </c:numCache>
            </c:numRef>
          </c:yVal>
        </c:ser>
        <c:ser>
          <c:idx val="2"/>
          <c:order val="2"/>
          <c:spPr>
            <a:ln>
              <a:solidFill>
                <a:schemeClr val="accent1"/>
              </a:solidFill>
            </a:ln>
          </c:spPr>
          <c:marker>
            <c:symbol val="none"/>
          </c:marker>
          <c:xVal>
            <c:numRef>
              <c:f>'AIR EXCHANGE_MULTI-TUNNEL'!$O$29:$O$31</c:f>
              <c:numCache>
                <c:formatCode>General</c:formatCode>
                <c:ptCount val="3"/>
                <c:pt idx="0">
                  <c:v>0</c:v>
                </c:pt>
                <c:pt idx="1">
                  <c:v>29.534886470507459</c:v>
                </c:pt>
                <c:pt idx="2">
                  <c:v>29.534886470507459</c:v>
                </c:pt>
              </c:numCache>
            </c:numRef>
          </c:xVal>
          <c:yVal>
            <c:numRef>
              <c:f>'AIR EXCHANGE_MULTI-TUNNEL'!$Q$29:$Q$31</c:f>
              <c:numCache>
                <c:formatCode>General</c:formatCode>
                <c:ptCount val="3"/>
                <c:pt idx="0">
                  <c:v>4.7871304708233078</c:v>
                </c:pt>
                <c:pt idx="1">
                  <c:v>4.7871304708233078</c:v>
                </c:pt>
                <c:pt idx="2">
                  <c:v>0</c:v>
                </c:pt>
              </c:numCache>
            </c:numRef>
          </c:yVal>
        </c:ser>
        <c:ser>
          <c:idx val="3"/>
          <c:order val="3"/>
          <c:spPr>
            <a:ln>
              <a:solidFill>
                <a:schemeClr val="accent2"/>
              </a:solidFill>
            </a:ln>
          </c:spPr>
          <c:marker>
            <c:symbol val="none"/>
          </c:marker>
          <c:xVal>
            <c:numRef>
              <c:f>'AIR EXCHANGE_MULTI-TUNNEL'!$O$29:$O$31</c:f>
              <c:numCache>
                <c:formatCode>General</c:formatCode>
                <c:ptCount val="3"/>
                <c:pt idx="0">
                  <c:v>0</c:v>
                </c:pt>
                <c:pt idx="1">
                  <c:v>29.534886470507459</c:v>
                </c:pt>
                <c:pt idx="2">
                  <c:v>29.534886470507459</c:v>
                </c:pt>
              </c:numCache>
            </c:numRef>
          </c:xVal>
          <c:yVal>
            <c:numRef>
              <c:f>'AIR EXCHANGE_MULTI-TUNNEL'!$S$29:$S$31</c:f>
              <c:numCache>
                <c:formatCode>General</c:formatCode>
                <c:ptCount val="3"/>
                <c:pt idx="0">
                  <c:v>10.512265181660952</c:v>
                </c:pt>
                <c:pt idx="1">
                  <c:v>10.512265181660952</c:v>
                </c:pt>
                <c:pt idx="2">
                  <c:v>0</c:v>
                </c:pt>
              </c:numCache>
            </c:numRef>
          </c:yVal>
        </c:ser>
        <c:axId val="141724288"/>
        <c:axId val="141746944"/>
      </c:scatterChart>
      <c:valAx>
        <c:axId val="141724288"/>
        <c:scaling>
          <c:orientation val="minMax"/>
        </c:scaling>
        <c:axPos val="b"/>
        <c:title>
          <c:tx>
            <c:rich>
              <a:bodyPr/>
              <a:lstStyle/>
              <a:p>
                <a:pPr>
                  <a:defRPr lang="ca-ES" sz="1600"/>
                </a:pPr>
                <a:r>
                  <a:rPr lang="en-US" sz="1600"/>
                  <a:t>Air exchange</a:t>
                </a:r>
              </a:p>
            </c:rich>
          </c:tx>
          <c:layout/>
        </c:title>
        <c:numFmt formatCode="General" sourceLinked="1"/>
        <c:tickLblPos val="nextTo"/>
        <c:txPr>
          <a:bodyPr/>
          <a:lstStyle/>
          <a:p>
            <a:pPr>
              <a:defRPr lang="ca-ES"/>
            </a:pPr>
            <a:endParaRPr lang="es-ES_tradnl"/>
          </a:p>
        </c:txPr>
        <c:crossAx val="141746944"/>
        <c:crosses val="autoZero"/>
        <c:crossBetween val="midCat"/>
      </c:valAx>
      <c:valAx>
        <c:axId val="141746944"/>
        <c:scaling>
          <c:orientation val="minMax"/>
        </c:scaling>
        <c:axPos val="l"/>
        <c:majorGridlines/>
        <c:title>
          <c:tx>
            <c:rich>
              <a:bodyPr rot="-5400000" vert="horz"/>
              <a:lstStyle/>
              <a:p>
                <a:pPr>
                  <a:defRPr lang="ca-ES" sz="1600"/>
                </a:pPr>
                <a:r>
                  <a:rPr lang="en-US" sz="1600"/>
                  <a:t>Delta T</a:t>
                </a:r>
              </a:p>
            </c:rich>
          </c:tx>
          <c:layout/>
        </c:title>
        <c:numFmt formatCode="General" sourceLinked="1"/>
        <c:tickLblPos val="nextTo"/>
        <c:txPr>
          <a:bodyPr/>
          <a:lstStyle/>
          <a:p>
            <a:pPr>
              <a:defRPr lang="ca-ES"/>
            </a:pPr>
            <a:endParaRPr lang="es-ES_tradnl"/>
          </a:p>
        </c:txPr>
        <c:crossAx val="141724288"/>
        <c:crosses val="autoZero"/>
        <c:crossBetween val="midCat"/>
      </c:valAx>
    </c:plotArea>
    <c:legend>
      <c:legendPos val="r"/>
      <c:legendEntry>
        <c:idx val="2"/>
        <c:delete val="1"/>
      </c:legendEntry>
      <c:legendEntry>
        <c:idx val="3"/>
        <c:delete val="1"/>
      </c:legendEntry>
      <c:layout/>
      <c:txPr>
        <a:bodyPr/>
        <a:lstStyle/>
        <a:p>
          <a:pPr>
            <a:defRPr lang="ca-ES"/>
          </a:pPr>
          <a:endParaRPr lang="es-ES_tradnl"/>
        </a:p>
      </c:txPr>
    </c:legend>
    <c:plotVisOnly val="1"/>
  </c:chart>
  <c:spPr>
    <a:noFill/>
    <a:ln w="38100">
      <a:solidFill>
        <a:schemeClr val="tx1"/>
      </a:solidFill>
    </a:ln>
  </c:spPr>
  <c:txPr>
    <a:bodyPr/>
    <a:lstStyle/>
    <a:p>
      <a:pPr>
        <a:defRPr sz="1200"/>
      </a:pPr>
      <a:endParaRPr lang="es-ES_tradnl"/>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png"/><Relationship Id="rId6" Type="http://schemas.openxmlformats.org/officeDocument/2006/relationships/image" Target="../media/image10.jpeg"/><Relationship Id="rId5" Type="http://schemas.openxmlformats.org/officeDocument/2006/relationships/image" Target="../media/image9.jpeg"/><Relationship Id="rId4" Type="http://schemas.openxmlformats.org/officeDocument/2006/relationships/image" Target="../media/image8.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2</xdr:col>
      <xdr:colOff>38100</xdr:colOff>
      <xdr:row>1</xdr:row>
      <xdr:rowOff>1063625</xdr:rowOff>
    </xdr:from>
    <xdr:to>
      <xdr:col>12</xdr:col>
      <xdr:colOff>355600</xdr:colOff>
      <xdr:row>2</xdr:row>
      <xdr:rowOff>889001</xdr:rowOff>
    </xdr:to>
    <xdr:sp macro="" textlink="">
      <xdr:nvSpPr>
        <xdr:cNvPr id="2" name="Text Box 1"/>
        <xdr:cNvSpPr txBox="1">
          <a:spLocks noChangeArrowheads="1"/>
        </xdr:cNvSpPr>
      </xdr:nvSpPr>
      <xdr:spPr bwMode="auto">
        <a:xfrm>
          <a:off x="2806700" y="1063625"/>
          <a:ext cx="8686800" cy="904876"/>
        </a:xfrm>
        <a:prstGeom prst="rect">
          <a:avLst/>
        </a:prstGeom>
        <a:solidFill>
          <a:srgbClr val="9E0000"/>
        </a:solidFill>
        <a:ln w="28575">
          <a:solidFill>
            <a:srgbClr val="000099"/>
          </a:solidFill>
          <a:miter lim="800000"/>
          <a:headEnd/>
          <a:tailEnd/>
        </a:ln>
      </xdr:spPr>
      <xdr:txBody>
        <a:bodyPr vertOverflow="clip" wrap="square" lIns="36576" tIns="32004" rIns="0" bIns="0" anchor="ctr" upright="1"/>
        <a:lstStyle/>
        <a:p>
          <a:pPr algn="ctr" rtl="0">
            <a:defRPr sz="1000"/>
          </a:pPr>
          <a:r>
            <a:rPr lang="ca-ES" sz="2000" b="1" i="0" strike="noStrike">
              <a:solidFill>
                <a:schemeClr val="bg1">
                  <a:lumMod val="85000"/>
                </a:schemeClr>
              </a:solidFill>
              <a:latin typeface="Arial" pitchFamily="34" charset="0"/>
              <a:cs typeface="Arial" pitchFamily="34" charset="0"/>
            </a:rPr>
            <a:t>Authors: Pere Muñoz, Juan I Montero, Davide Piscia, Assumpció Antón</a:t>
          </a:r>
        </a:p>
      </xdr:txBody>
    </xdr:sp>
    <xdr:clientData/>
  </xdr:twoCellAnchor>
  <xdr:twoCellAnchor>
    <xdr:from>
      <xdr:col>1</xdr:col>
      <xdr:colOff>1476374</xdr:colOff>
      <xdr:row>1</xdr:row>
      <xdr:rowOff>12700</xdr:rowOff>
    </xdr:from>
    <xdr:to>
      <xdr:col>12</xdr:col>
      <xdr:colOff>317500</xdr:colOff>
      <xdr:row>1</xdr:row>
      <xdr:rowOff>952500</xdr:rowOff>
    </xdr:to>
    <xdr:sp macro="" textlink="">
      <xdr:nvSpPr>
        <xdr:cNvPr id="3" name="WordArt 2"/>
        <xdr:cNvSpPr>
          <a:spLocks noChangeArrowheads="1" noChangeShapeType="1" noTextEdit="1"/>
        </xdr:cNvSpPr>
      </xdr:nvSpPr>
      <xdr:spPr bwMode="auto">
        <a:xfrm>
          <a:off x="2778124" y="155575"/>
          <a:ext cx="8667751" cy="939800"/>
        </a:xfrm>
        <a:prstGeom prst="rect">
          <a:avLst/>
        </a:prstGeom>
        <a:solidFill>
          <a:schemeClr val="bg1">
            <a:lumMod val="85000"/>
          </a:schemeClr>
        </a:solidFill>
      </xdr:spPr>
      <xdr:txBody>
        <a:bodyPr wrap="none" tIns="72000" bIns="72000" fromWordArt="1" anchor="ctr" anchorCtr="0">
          <a:prstTxWarp prst="textPlain">
            <a:avLst>
              <a:gd name="adj" fmla="val 50000"/>
            </a:avLst>
          </a:prstTxWarp>
        </a:bodyPr>
        <a:lstStyle/>
        <a:p>
          <a:pPr algn="ctr" rtl="0"/>
          <a:r>
            <a:rPr lang="ca-ES" sz="2400" kern="10" spc="0">
              <a:ln w="9525">
                <a:solidFill>
                  <a:schemeClr val="bg1">
                    <a:lumMod val="65000"/>
                  </a:schemeClr>
                </a:solidFill>
                <a:round/>
                <a:headEnd/>
                <a:tailEnd/>
              </a:ln>
              <a:solidFill>
                <a:srgbClr val="C00000"/>
              </a:solidFill>
              <a:effectLst>
                <a:outerShdw blurRad="50800" dist="38100" dir="2700000" algn="tl" rotWithShape="0">
                  <a:schemeClr val="bg1">
                    <a:lumMod val="50000"/>
                    <a:alpha val="40000"/>
                  </a:schemeClr>
                </a:outerShdw>
              </a:effectLst>
              <a:latin typeface="Arial Black"/>
            </a:rPr>
            <a:t>Air</a:t>
          </a:r>
          <a:r>
            <a:rPr lang="ca-ES" sz="2400" kern="10" spc="0">
              <a:ln w="9525">
                <a:solidFill>
                  <a:srgbClr val="FF0000"/>
                </a:solidFill>
                <a:round/>
                <a:headEnd/>
                <a:tailEnd/>
              </a:ln>
              <a:solidFill>
                <a:srgbClr val="FF0000"/>
              </a:solidFill>
              <a:effectLst/>
              <a:latin typeface="Arial Black"/>
            </a:rPr>
            <a:t> </a:t>
          </a:r>
          <a:r>
            <a:rPr lang="ca-ES" sz="2400" kern="10" spc="0">
              <a:ln w="9525">
                <a:solidFill>
                  <a:srgbClr val="FF0000"/>
                </a:solidFill>
                <a:round/>
                <a:headEnd/>
                <a:tailEnd/>
              </a:ln>
              <a:solidFill>
                <a:srgbClr val="C00000"/>
              </a:solidFill>
              <a:effectLst>
                <a:outerShdw blurRad="50800" dist="50800" dir="5400000" algn="ctr" rotWithShape="0">
                  <a:schemeClr val="bg1">
                    <a:lumMod val="50000"/>
                  </a:schemeClr>
                </a:outerShdw>
              </a:effectLst>
              <a:latin typeface="Arial Black"/>
            </a:rPr>
            <a:t>exchange</a:t>
          </a:r>
          <a:r>
            <a:rPr lang="ca-ES" sz="2400" kern="10" spc="0">
              <a:ln w="9525">
                <a:solidFill>
                  <a:srgbClr val="FF0000"/>
                </a:solidFill>
                <a:round/>
                <a:headEnd/>
                <a:tailEnd/>
              </a:ln>
              <a:solidFill>
                <a:srgbClr val="FF0000"/>
              </a:solidFill>
              <a:effectLst/>
              <a:latin typeface="Arial Black"/>
            </a:rPr>
            <a:t> </a:t>
          </a:r>
          <a:r>
            <a:rPr lang="ca-ES" sz="2400" kern="10" spc="0">
              <a:ln w="9525">
                <a:solidFill>
                  <a:srgbClr val="FF0000"/>
                </a:solidFill>
                <a:round/>
                <a:headEnd/>
                <a:tailEnd/>
              </a:ln>
              <a:solidFill>
                <a:srgbClr val="C00000"/>
              </a:solidFill>
              <a:effectLst>
                <a:outerShdw blurRad="50800" dist="50800" dir="5400000" algn="ctr" rotWithShape="0">
                  <a:schemeClr val="bg1">
                    <a:lumMod val="50000"/>
                  </a:schemeClr>
                </a:outerShdw>
              </a:effectLst>
              <a:latin typeface="Arial Black"/>
            </a:rPr>
            <a:t>calculation</a:t>
          </a:r>
        </a:p>
      </xdr:txBody>
    </xdr:sp>
    <xdr:clientData/>
  </xdr:twoCellAnchor>
  <xdr:twoCellAnchor editAs="oneCell">
    <xdr:from>
      <xdr:col>12</xdr:col>
      <xdr:colOff>717306</xdr:colOff>
      <xdr:row>1</xdr:row>
      <xdr:rowOff>0</xdr:rowOff>
    </xdr:from>
    <xdr:to>
      <xdr:col>13</xdr:col>
      <xdr:colOff>1270001</xdr:colOff>
      <xdr:row>2</xdr:row>
      <xdr:rowOff>746125</xdr:rowOff>
    </xdr:to>
    <xdr:pic>
      <xdr:nvPicPr>
        <xdr:cNvPr id="4"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1845681" y="142875"/>
          <a:ext cx="2029070" cy="1825625"/>
        </a:xfrm>
        <a:prstGeom prst="rect">
          <a:avLst/>
        </a:prstGeom>
        <a:noFill/>
        <a:ln w="9525">
          <a:noFill/>
          <a:round/>
          <a:headEnd/>
          <a:tailEnd/>
        </a:ln>
      </xdr:spPr>
    </xdr:pic>
    <xdr:clientData/>
  </xdr:twoCellAnchor>
  <xdr:twoCellAnchor editAs="oneCell">
    <xdr:from>
      <xdr:col>0</xdr:col>
      <xdr:colOff>0</xdr:colOff>
      <xdr:row>8</xdr:row>
      <xdr:rowOff>419100</xdr:rowOff>
    </xdr:from>
    <xdr:to>
      <xdr:col>0</xdr:col>
      <xdr:colOff>1282699</xdr:colOff>
      <xdr:row>9</xdr:row>
      <xdr:rowOff>950913</xdr:rowOff>
    </xdr:to>
    <xdr:pic>
      <xdr:nvPicPr>
        <xdr:cNvPr id="1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7010400"/>
          <a:ext cx="1282699" cy="976313"/>
        </a:xfrm>
        <a:prstGeom prst="rect">
          <a:avLst/>
        </a:prstGeom>
        <a:noFill/>
        <a:ln w="1">
          <a:noFill/>
          <a:miter lim="800000"/>
          <a:headEnd/>
          <a:tailEnd/>
        </a:ln>
      </xdr:spPr>
    </xdr:pic>
    <xdr:clientData/>
  </xdr:twoCellAnchor>
  <xdr:twoCellAnchor editAs="oneCell">
    <xdr:from>
      <xdr:col>11</xdr:col>
      <xdr:colOff>36951</xdr:colOff>
      <xdr:row>9</xdr:row>
      <xdr:rowOff>38100</xdr:rowOff>
    </xdr:from>
    <xdr:to>
      <xdr:col>13</xdr:col>
      <xdr:colOff>1460500</xdr:colOff>
      <xdr:row>9</xdr:row>
      <xdr:rowOff>889000</xdr:rowOff>
    </xdr:to>
    <xdr:pic>
      <xdr:nvPicPr>
        <xdr:cNvPr id="11"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9701651" y="7073900"/>
          <a:ext cx="4369949" cy="850900"/>
        </a:xfrm>
        <a:prstGeom prst="rect">
          <a:avLst/>
        </a:prstGeom>
        <a:noFill/>
        <a:ln w="1">
          <a:noFill/>
          <a:miter lim="800000"/>
          <a:headEnd/>
          <a:tailEnd type="none" w="med" len="med"/>
        </a:ln>
        <a:effectLst/>
      </xdr:spPr>
    </xdr:pic>
    <xdr:clientData/>
  </xdr:twoCellAnchor>
  <xdr:twoCellAnchor editAs="oneCell">
    <xdr:from>
      <xdr:col>0</xdr:col>
      <xdr:colOff>0</xdr:colOff>
      <xdr:row>1</xdr:row>
      <xdr:rowOff>304800</xdr:rowOff>
    </xdr:from>
    <xdr:to>
      <xdr:col>1</xdr:col>
      <xdr:colOff>1013003</xdr:colOff>
      <xdr:row>1</xdr:row>
      <xdr:rowOff>742341</xdr:rowOff>
    </xdr:to>
    <xdr:pic>
      <xdr:nvPicPr>
        <xdr:cNvPr id="12" name="Picture 8"/>
        <xdr:cNvPicPr>
          <a:picLocks noChangeAspect="1" noChangeArrowheads="1"/>
        </xdr:cNvPicPr>
      </xdr:nvPicPr>
      <xdr:blipFill>
        <a:blip xmlns:r="http://schemas.openxmlformats.org/officeDocument/2006/relationships" r:embed="rId4" cstate="print"/>
        <a:srcRect/>
        <a:stretch>
          <a:fillRect/>
        </a:stretch>
      </xdr:blipFill>
      <xdr:spPr bwMode="auto">
        <a:xfrm>
          <a:off x="0" y="304800"/>
          <a:ext cx="2308403" cy="437541"/>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141940</xdr:colOff>
      <xdr:row>9</xdr:row>
      <xdr:rowOff>318993</xdr:rowOff>
    </xdr:from>
    <xdr:to>
      <xdr:col>2</xdr:col>
      <xdr:colOff>605118</xdr:colOff>
      <xdr:row>12</xdr:row>
      <xdr:rowOff>287081</xdr:rowOff>
    </xdr:to>
    <xdr:pic>
      <xdr:nvPicPr>
        <xdr:cNvPr id="6145" name="Picture 1"/>
        <xdr:cNvPicPr>
          <a:picLocks noChangeAspect="1" noChangeArrowheads="1"/>
        </xdr:cNvPicPr>
      </xdr:nvPicPr>
      <xdr:blipFill>
        <a:blip xmlns:r="http://schemas.openxmlformats.org/officeDocument/2006/relationships" r:embed="rId1" cstate="print"/>
        <a:srcRect b="24992"/>
        <a:stretch>
          <a:fillRect/>
        </a:stretch>
      </xdr:blipFill>
      <xdr:spPr bwMode="auto">
        <a:xfrm>
          <a:off x="825499" y="3792817"/>
          <a:ext cx="1146737" cy="1256764"/>
        </a:xfrm>
        <a:prstGeom prst="rect">
          <a:avLst/>
        </a:prstGeom>
        <a:noFill/>
        <a:ln w="1">
          <a:noFill/>
          <a:miter lim="800000"/>
          <a:headEnd/>
          <a:tailEnd type="none" w="med" len="med"/>
        </a:ln>
        <a:effectLst/>
      </xdr:spPr>
    </xdr:pic>
    <xdr:clientData/>
  </xdr:twoCellAnchor>
  <xdr:twoCellAnchor editAs="oneCell">
    <xdr:from>
      <xdr:col>1</xdr:col>
      <xdr:colOff>166278</xdr:colOff>
      <xdr:row>12</xdr:row>
      <xdr:rowOff>432565</xdr:rowOff>
    </xdr:from>
    <xdr:to>
      <xdr:col>2</xdr:col>
      <xdr:colOff>616323</xdr:colOff>
      <xdr:row>15</xdr:row>
      <xdr:rowOff>222830</xdr:rowOff>
    </xdr:to>
    <xdr:pic>
      <xdr:nvPicPr>
        <xdr:cNvPr id="6146" name="Picture 2" descr="http://t2.gstatic.com/images?q=tbn:ANd9GcTUxuiPZWIlDOn4Ys2yh8_IOgQJ2Clb1TUlqwtxy9ZixueR86EA36Go0Cw"/>
        <xdr:cNvPicPr>
          <a:picLocks noChangeAspect="1" noChangeArrowheads="1"/>
        </xdr:cNvPicPr>
      </xdr:nvPicPr>
      <xdr:blipFill>
        <a:blip xmlns:r="http://schemas.openxmlformats.org/officeDocument/2006/relationships" r:embed="rId2" cstate="print"/>
        <a:srcRect l="9946" t="7635" r="6631" b="3818"/>
        <a:stretch>
          <a:fillRect/>
        </a:stretch>
      </xdr:blipFill>
      <xdr:spPr bwMode="auto">
        <a:xfrm>
          <a:off x="849837" y="5195065"/>
          <a:ext cx="1133604" cy="1093509"/>
        </a:xfrm>
        <a:prstGeom prst="rect">
          <a:avLst/>
        </a:prstGeom>
        <a:noFill/>
      </xdr:spPr>
    </xdr:pic>
    <xdr:clientData/>
  </xdr:twoCellAnchor>
  <xdr:twoCellAnchor editAs="oneCell">
    <xdr:from>
      <xdr:col>1</xdr:col>
      <xdr:colOff>130963</xdr:colOff>
      <xdr:row>5</xdr:row>
      <xdr:rowOff>411579</xdr:rowOff>
    </xdr:from>
    <xdr:to>
      <xdr:col>2</xdr:col>
      <xdr:colOff>649941</xdr:colOff>
      <xdr:row>9</xdr:row>
      <xdr:rowOff>164219</xdr:rowOff>
    </xdr:to>
    <xdr:pic>
      <xdr:nvPicPr>
        <xdr:cNvPr id="8" name="Imatge 7" descr="finestra oberta.jpg"/>
        <xdr:cNvPicPr>
          <a:picLocks noChangeAspect="1"/>
        </xdr:cNvPicPr>
      </xdr:nvPicPr>
      <xdr:blipFill>
        <a:blip xmlns:r="http://schemas.openxmlformats.org/officeDocument/2006/relationships" r:embed="rId3" cstate="print"/>
        <a:srcRect l="53519" t="7382" b="14764"/>
        <a:stretch>
          <a:fillRect/>
        </a:stretch>
      </xdr:blipFill>
      <xdr:spPr>
        <a:xfrm>
          <a:off x="814522" y="2159697"/>
          <a:ext cx="1202537" cy="1459296"/>
        </a:xfrm>
        <a:prstGeom prst="rect">
          <a:avLst/>
        </a:prstGeom>
      </xdr:spPr>
    </xdr:pic>
    <xdr:clientData/>
  </xdr:twoCellAnchor>
  <xdr:twoCellAnchor editAs="oneCell">
    <xdr:from>
      <xdr:col>1</xdr:col>
      <xdr:colOff>57198</xdr:colOff>
      <xdr:row>1</xdr:row>
      <xdr:rowOff>244462</xdr:rowOff>
    </xdr:from>
    <xdr:to>
      <xdr:col>2</xdr:col>
      <xdr:colOff>625929</xdr:colOff>
      <xdr:row>5</xdr:row>
      <xdr:rowOff>1769</xdr:rowOff>
    </xdr:to>
    <xdr:pic>
      <xdr:nvPicPr>
        <xdr:cNvPr id="10" name="Imatge 9" descr="estructura multitunel.jpg"/>
        <xdr:cNvPicPr>
          <a:picLocks noChangeAspect="1"/>
        </xdr:cNvPicPr>
      </xdr:nvPicPr>
      <xdr:blipFill>
        <a:blip xmlns:r="http://schemas.openxmlformats.org/officeDocument/2006/relationships" r:embed="rId4" cstate="print"/>
        <a:srcRect l="12008" r="12008"/>
        <a:stretch>
          <a:fillRect/>
        </a:stretch>
      </xdr:blipFill>
      <xdr:spPr>
        <a:xfrm>
          <a:off x="737555" y="462176"/>
          <a:ext cx="1249088" cy="1294914"/>
        </a:xfrm>
        <a:prstGeom prst="rect">
          <a:avLst/>
        </a:prstGeom>
      </xdr:spPr>
    </xdr:pic>
    <xdr:clientData/>
  </xdr:twoCellAnchor>
  <xdr:twoCellAnchor editAs="oneCell">
    <xdr:from>
      <xdr:col>1</xdr:col>
      <xdr:colOff>188559</xdr:colOff>
      <xdr:row>16</xdr:row>
      <xdr:rowOff>137380</xdr:rowOff>
    </xdr:from>
    <xdr:to>
      <xdr:col>2</xdr:col>
      <xdr:colOff>649941</xdr:colOff>
      <xdr:row>19</xdr:row>
      <xdr:rowOff>162484</xdr:rowOff>
    </xdr:to>
    <xdr:pic>
      <xdr:nvPicPr>
        <xdr:cNvPr id="11" name="Imatge 10" descr="hivernacle vents I.jpg"/>
        <xdr:cNvPicPr>
          <a:picLocks noChangeAspect="1"/>
        </xdr:cNvPicPr>
      </xdr:nvPicPr>
      <xdr:blipFill>
        <a:blip xmlns:r="http://schemas.openxmlformats.org/officeDocument/2006/relationships" r:embed="rId5" cstate="print"/>
        <a:srcRect l="3691" t="24606" r="53519" b="27067"/>
        <a:stretch>
          <a:fillRect/>
        </a:stretch>
      </xdr:blipFill>
      <xdr:spPr>
        <a:xfrm>
          <a:off x="872118" y="6412674"/>
          <a:ext cx="1144941" cy="1173707"/>
        </a:xfrm>
        <a:prstGeom prst="rect">
          <a:avLst/>
        </a:prstGeom>
      </xdr:spPr>
    </xdr:pic>
    <xdr:clientData/>
  </xdr:twoCellAnchor>
  <xdr:twoCellAnchor editAs="oneCell">
    <xdr:from>
      <xdr:col>10</xdr:col>
      <xdr:colOff>1314448</xdr:colOff>
      <xdr:row>21</xdr:row>
      <xdr:rowOff>19050</xdr:rowOff>
    </xdr:from>
    <xdr:to>
      <xdr:col>15</xdr:col>
      <xdr:colOff>38099</xdr:colOff>
      <xdr:row>30</xdr:row>
      <xdr:rowOff>523650</xdr:rowOff>
    </xdr:to>
    <xdr:pic>
      <xdr:nvPicPr>
        <xdr:cNvPr id="9" name="Picture 313" descr="C:\Documents and Settings\mtorrellas\Mis documentos\Mis imágenes\Hivernacles Almería\multitunel1_z.jpg"/>
        <xdr:cNvPicPr>
          <a:picLocks noChangeArrowheads="1"/>
        </xdr:cNvPicPr>
      </xdr:nvPicPr>
      <xdr:blipFill>
        <a:blip xmlns:r="http://schemas.openxmlformats.org/officeDocument/2006/relationships" r:embed="rId6" cstate="print"/>
        <a:srcRect l="6013"/>
        <a:stretch>
          <a:fillRect/>
        </a:stretch>
      </xdr:blipFill>
      <xdr:spPr bwMode="auto">
        <a:xfrm>
          <a:off x="10572748" y="7829550"/>
          <a:ext cx="5295901" cy="26953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1924050</xdr:colOff>
      <xdr:row>1</xdr:row>
      <xdr:rowOff>57150</xdr:rowOff>
    </xdr:from>
    <xdr:to>
      <xdr:col>7</xdr:col>
      <xdr:colOff>552450</xdr:colOff>
      <xdr:row>1</xdr:row>
      <xdr:rowOff>2438400</xdr:rowOff>
    </xdr:to>
    <xdr:pic>
      <xdr:nvPicPr>
        <xdr:cNvPr id="2052" name="Picture 1" descr="C:\CURSOS\hiv.tif"/>
        <xdr:cNvPicPr>
          <a:picLocks noChangeAspect="1" noChangeArrowheads="1"/>
        </xdr:cNvPicPr>
      </xdr:nvPicPr>
      <xdr:blipFill>
        <a:blip xmlns:r="http://schemas.openxmlformats.org/officeDocument/2006/relationships" r:embed="rId1" cstate="print"/>
        <a:srcRect/>
        <a:stretch>
          <a:fillRect/>
        </a:stretch>
      </xdr:blipFill>
      <xdr:spPr bwMode="auto">
        <a:xfrm>
          <a:off x="1924050" y="1162050"/>
          <a:ext cx="5162550" cy="2381250"/>
        </a:xfrm>
        <a:prstGeom prst="rect">
          <a:avLst/>
        </a:prstGeom>
        <a:solidFill>
          <a:srgbClr val="FFCC99"/>
        </a:solidFill>
        <a:ln w="9525">
          <a:noFill/>
          <a:miter lim="800000"/>
          <a:headEnd/>
          <a:tailEnd/>
        </a:ln>
      </xdr:spPr>
    </xdr:pic>
    <xdr:clientData/>
  </xdr:twoCellAnchor>
  <xdr:twoCellAnchor>
    <xdr:from>
      <xdr:col>0</xdr:col>
      <xdr:colOff>95250</xdr:colOff>
      <xdr:row>1</xdr:row>
      <xdr:rowOff>647700</xdr:rowOff>
    </xdr:from>
    <xdr:to>
      <xdr:col>0</xdr:col>
      <xdr:colOff>1847850</xdr:colOff>
      <xdr:row>1</xdr:row>
      <xdr:rowOff>1085850</xdr:rowOff>
    </xdr:to>
    <xdr:sp macro="" textlink="">
      <xdr:nvSpPr>
        <xdr:cNvPr id="2050" name="Text Box 2"/>
        <xdr:cNvSpPr txBox="1">
          <a:spLocks noChangeArrowheads="1"/>
        </xdr:cNvSpPr>
      </xdr:nvSpPr>
      <xdr:spPr bwMode="auto">
        <a:xfrm>
          <a:off x="95250" y="1752600"/>
          <a:ext cx="1752600" cy="438150"/>
        </a:xfrm>
        <a:prstGeom prst="rect">
          <a:avLst/>
        </a:prstGeom>
        <a:solidFill>
          <a:srgbClr val="FFFF99"/>
        </a:solidFill>
        <a:ln w="28575">
          <a:solidFill>
            <a:srgbClr val="FF6600"/>
          </a:solidFill>
          <a:miter lim="800000"/>
          <a:headEnd/>
          <a:tailEnd/>
        </a:ln>
      </xdr:spPr>
      <xdr:txBody>
        <a:bodyPr vertOverflow="clip" wrap="square" lIns="36576" tIns="27432" rIns="0" bIns="0" anchor="t" upright="1"/>
        <a:lstStyle/>
        <a:p>
          <a:pPr algn="l" rtl="0">
            <a:defRPr sz="1000"/>
          </a:pPr>
          <a:r>
            <a:rPr lang="ca-ES" sz="1400" b="1" i="0" strike="noStrike">
              <a:solidFill>
                <a:srgbClr val="000080"/>
              </a:solidFill>
              <a:latin typeface="Symbol"/>
            </a:rPr>
            <a:t>F </a:t>
          </a:r>
          <a:r>
            <a:rPr lang="ca-ES" sz="1400" b="1" i="0" strike="noStrike">
              <a:solidFill>
                <a:srgbClr val="000080"/>
              </a:solidFill>
              <a:latin typeface="Arial"/>
              <a:cs typeface="Arial"/>
            </a:rPr>
            <a:t>= </a:t>
          </a:r>
          <a:r>
            <a:rPr lang="ca-ES" sz="1400" b="1" i="0" strike="noStrike">
              <a:solidFill>
                <a:srgbClr val="000080"/>
              </a:solidFill>
              <a:latin typeface="Times New Roman"/>
              <a:cs typeface="Times New Roman"/>
            </a:rPr>
            <a:t>S/2 C</a:t>
          </a:r>
          <a:r>
            <a:rPr lang="ca-ES" sz="1400" b="1" i="0" strike="noStrike" baseline="-25000">
              <a:solidFill>
                <a:srgbClr val="000080"/>
              </a:solidFill>
              <a:latin typeface="Times New Roman"/>
              <a:cs typeface="Times New Roman"/>
            </a:rPr>
            <a:t>d</a:t>
          </a:r>
          <a:r>
            <a:rPr lang="ca-ES" sz="1400" b="1" i="0" strike="noStrike">
              <a:solidFill>
                <a:srgbClr val="000080"/>
              </a:solidFill>
              <a:latin typeface="Times New Roman"/>
              <a:cs typeface="Times New Roman"/>
            </a:rPr>
            <a:t> C</a:t>
          </a:r>
          <a:r>
            <a:rPr lang="ca-ES" sz="1400" b="1" i="0" strike="noStrike" baseline="-25000">
              <a:solidFill>
                <a:srgbClr val="000080"/>
              </a:solidFill>
              <a:latin typeface="Times New Roman"/>
              <a:cs typeface="Times New Roman"/>
            </a:rPr>
            <a:t>w</a:t>
          </a:r>
          <a:r>
            <a:rPr lang="ca-ES" sz="1400" b="1" i="0" strike="noStrike" baseline="30000">
              <a:solidFill>
                <a:srgbClr val="000080"/>
              </a:solidFill>
              <a:latin typeface="Times New Roman"/>
              <a:cs typeface="Times New Roman"/>
            </a:rPr>
            <a:t>1/2</a:t>
          </a:r>
          <a:r>
            <a:rPr lang="ca-ES" sz="1400" b="1" i="0" strike="noStrike">
              <a:solidFill>
                <a:srgbClr val="000080"/>
              </a:solidFill>
              <a:latin typeface="Times New Roman"/>
              <a:cs typeface="Times New Roman"/>
            </a:rPr>
            <a:t> u</a:t>
          </a:r>
        </a:p>
      </xdr:txBody>
    </xdr:sp>
    <xdr:clientData/>
  </xdr:twoCellAnchor>
  <xdr:twoCellAnchor>
    <xdr:from>
      <xdr:col>1</xdr:col>
      <xdr:colOff>0</xdr:colOff>
      <xdr:row>1</xdr:row>
      <xdr:rowOff>1657350</xdr:rowOff>
    </xdr:from>
    <xdr:to>
      <xdr:col>1</xdr:col>
      <xdr:colOff>200025</xdr:colOff>
      <xdr:row>1</xdr:row>
      <xdr:rowOff>2276475</xdr:rowOff>
    </xdr:to>
    <xdr:sp macro="" textlink="">
      <xdr:nvSpPr>
        <xdr:cNvPr id="2054" name="Rectangle 4"/>
        <xdr:cNvSpPr>
          <a:spLocks noChangeArrowheads="1"/>
        </xdr:cNvSpPr>
      </xdr:nvSpPr>
      <xdr:spPr bwMode="auto">
        <a:xfrm>
          <a:off x="1933575" y="2762250"/>
          <a:ext cx="200025" cy="619125"/>
        </a:xfrm>
        <a:prstGeom prst="rect">
          <a:avLst/>
        </a:prstGeom>
        <a:solidFill>
          <a:srgbClr val="FFFFFF"/>
        </a:solidFill>
        <a:ln w="9525">
          <a:noFill/>
          <a:miter lim="800000"/>
          <a:headEnd/>
          <a:tailEnd/>
        </a:ln>
      </xdr:spPr>
    </xdr:sp>
    <xdr:clientData/>
  </xdr:twoCellAnchor>
  <xdr:twoCellAnchor>
    <xdr:from>
      <xdr:col>4</xdr:col>
      <xdr:colOff>790575</xdr:colOff>
      <xdr:row>1</xdr:row>
      <xdr:rowOff>2286000</xdr:rowOff>
    </xdr:from>
    <xdr:to>
      <xdr:col>6</xdr:col>
      <xdr:colOff>133350</xdr:colOff>
      <xdr:row>1</xdr:row>
      <xdr:rowOff>2419350</xdr:rowOff>
    </xdr:to>
    <xdr:sp macro="" textlink="">
      <xdr:nvSpPr>
        <xdr:cNvPr id="2055" name="Rectangle 5"/>
        <xdr:cNvSpPr>
          <a:spLocks noChangeArrowheads="1"/>
        </xdr:cNvSpPr>
      </xdr:nvSpPr>
      <xdr:spPr bwMode="auto">
        <a:xfrm>
          <a:off x="4181475" y="3390900"/>
          <a:ext cx="1800225" cy="133350"/>
        </a:xfrm>
        <a:prstGeom prst="rect">
          <a:avLst/>
        </a:prstGeom>
        <a:solidFill>
          <a:srgbClr val="FFFFFF"/>
        </a:solidFill>
        <a:ln w="9525">
          <a:noFill/>
          <a:miter lim="800000"/>
          <a:headEnd/>
          <a:tailEnd/>
        </a:ln>
      </xdr:spPr>
    </xdr:sp>
    <xdr:clientData/>
  </xdr:twoCellAnchor>
  <xdr:twoCellAnchor>
    <xdr:from>
      <xdr:col>2</xdr:col>
      <xdr:colOff>38100</xdr:colOff>
      <xdr:row>1</xdr:row>
      <xdr:rowOff>1552575</xdr:rowOff>
    </xdr:from>
    <xdr:to>
      <xdr:col>2</xdr:col>
      <xdr:colOff>142875</xdr:colOff>
      <xdr:row>1</xdr:row>
      <xdr:rowOff>2171700</xdr:rowOff>
    </xdr:to>
    <xdr:sp macro="" textlink="">
      <xdr:nvSpPr>
        <xdr:cNvPr id="2057" name="Rectangle 7"/>
        <xdr:cNvSpPr>
          <a:spLocks noChangeArrowheads="1"/>
        </xdr:cNvSpPr>
      </xdr:nvSpPr>
      <xdr:spPr bwMode="auto">
        <a:xfrm>
          <a:off x="2657475" y="2657475"/>
          <a:ext cx="104775" cy="619125"/>
        </a:xfrm>
        <a:prstGeom prst="rect">
          <a:avLst/>
        </a:prstGeom>
        <a:solidFill>
          <a:srgbClr val="FFFFFF"/>
        </a:solidFill>
        <a:ln w="9525">
          <a:noFill/>
          <a:miter lim="800000"/>
          <a:headEnd/>
          <a:tailEnd/>
        </a:ln>
      </xdr:spPr>
    </xdr:sp>
    <xdr:clientData/>
  </xdr:twoCellAnchor>
  <xdr:twoCellAnchor>
    <xdr:from>
      <xdr:col>0</xdr:col>
      <xdr:colOff>123825</xdr:colOff>
      <xdr:row>1</xdr:row>
      <xdr:rowOff>1314450</xdr:rowOff>
    </xdr:from>
    <xdr:to>
      <xdr:col>0</xdr:col>
      <xdr:colOff>1876425</xdr:colOff>
      <xdr:row>1</xdr:row>
      <xdr:rowOff>1752600</xdr:rowOff>
    </xdr:to>
    <xdr:sp macro="" textlink="">
      <xdr:nvSpPr>
        <xdr:cNvPr id="2" name="Text Box 9"/>
        <xdr:cNvSpPr txBox="1">
          <a:spLocks noChangeArrowheads="1"/>
        </xdr:cNvSpPr>
      </xdr:nvSpPr>
      <xdr:spPr bwMode="auto">
        <a:xfrm>
          <a:off x="123825" y="2419350"/>
          <a:ext cx="1752600" cy="438150"/>
        </a:xfrm>
        <a:prstGeom prst="rect">
          <a:avLst/>
        </a:prstGeom>
        <a:solidFill>
          <a:srgbClr val="FFFF99"/>
        </a:solidFill>
        <a:ln w="28575">
          <a:solidFill>
            <a:srgbClr val="FF6600"/>
          </a:solidFill>
          <a:miter lim="800000"/>
          <a:headEnd/>
          <a:tailEnd/>
        </a:ln>
      </xdr:spPr>
      <xdr:txBody>
        <a:bodyPr vertOverflow="clip" wrap="square" lIns="36576" tIns="27432" rIns="0" bIns="0" anchor="t" upright="1"/>
        <a:lstStyle/>
        <a:p>
          <a:pPr algn="l" rtl="0">
            <a:defRPr sz="1000"/>
          </a:pPr>
          <a:r>
            <a:rPr lang="ca-ES" sz="1400" b="1" i="0" strike="noStrike">
              <a:solidFill>
                <a:srgbClr val="000080"/>
              </a:solidFill>
              <a:latin typeface="Symbol"/>
            </a:rPr>
            <a:t>F</a:t>
          </a:r>
          <a:r>
            <a:rPr lang="ca-ES" sz="1400" b="1" i="0" strike="noStrike" baseline="-25000">
              <a:solidFill>
                <a:srgbClr val="000080"/>
              </a:solidFill>
              <a:latin typeface="Times New Roman"/>
              <a:cs typeface="Times New Roman"/>
            </a:rPr>
            <a:t>s</a:t>
          </a:r>
          <a:r>
            <a:rPr lang="ca-ES" sz="1400" b="1" i="0" strike="noStrike">
              <a:solidFill>
                <a:srgbClr val="000080"/>
              </a:solidFill>
              <a:latin typeface="Symbol"/>
            </a:rPr>
            <a:t>/F </a:t>
          </a:r>
          <a:r>
            <a:rPr lang="ca-ES" sz="1400" b="1" i="0" strike="noStrike">
              <a:solidFill>
                <a:srgbClr val="000080"/>
              </a:solidFill>
              <a:latin typeface="Arial"/>
              <a:cs typeface="Arial"/>
            </a:rPr>
            <a:t>= </a:t>
          </a:r>
          <a:r>
            <a:rPr lang="ca-ES" sz="1400" b="1" i="0" strike="noStrike">
              <a:solidFill>
                <a:srgbClr val="000080"/>
              </a:solidFill>
              <a:latin typeface="Symbol"/>
            </a:rPr>
            <a:t>e</a:t>
          </a:r>
          <a:r>
            <a:rPr lang="ca-ES" sz="1400" b="1" i="0" strike="noStrike">
              <a:solidFill>
                <a:srgbClr val="000080"/>
              </a:solidFill>
              <a:latin typeface="Arial"/>
              <a:cs typeface="Arial"/>
            </a:rPr>
            <a:t> (</a:t>
          </a:r>
          <a:r>
            <a:rPr lang="ca-ES" sz="1400" b="1" i="0" strike="noStrike">
              <a:solidFill>
                <a:srgbClr val="000080"/>
              </a:solidFill>
              <a:latin typeface="Times New Roman"/>
              <a:cs typeface="Times New Roman"/>
            </a:rPr>
            <a:t>2-</a:t>
          </a:r>
          <a:r>
            <a:rPr lang="ca-ES" sz="1400" b="1" i="0" strike="noStrike">
              <a:solidFill>
                <a:srgbClr val="000080"/>
              </a:solidFill>
              <a:latin typeface="Symbol"/>
            </a:rPr>
            <a:t>e</a:t>
          </a:r>
          <a:r>
            <a:rPr lang="ca-ES" sz="1400" b="1" i="0" strike="noStrike">
              <a:solidFill>
                <a:srgbClr val="000080"/>
              </a:solidFill>
              <a:latin typeface="Arial"/>
              <a:cs typeface="Arial"/>
            </a:rPr>
            <a:t>)</a:t>
          </a:r>
        </a:p>
      </xdr:txBody>
    </xdr:sp>
    <xdr:clientData/>
  </xdr:twoCellAnchor>
  <xdr:twoCellAnchor>
    <xdr:from>
      <xdr:col>12</xdr:col>
      <xdr:colOff>158750</xdr:colOff>
      <xdr:row>6</xdr:row>
      <xdr:rowOff>190499</xdr:rowOff>
    </xdr:from>
    <xdr:to>
      <xdr:col>21</xdr:col>
      <xdr:colOff>423334</xdr:colOff>
      <xdr:row>25</xdr:row>
      <xdr:rowOff>275168</xdr:rowOff>
    </xdr:to>
    <xdr:graphicFrame macro="">
      <xdr:nvGraphicFramePr>
        <xdr:cNvPr id="9" name="Gràfic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Archivos%20temporales%20de%20Internet/OLKC2F4/ventilaci&#243;n%20we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Archivos%20temporales%20de%20Internet/OLKC2F4/ventilation%20we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01-DTH/Assun/Ventilaci&#243;n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CIÓN"/>
      <sheetName val="RENOVACIONES DE AIRE"/>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AIR EXCHANGE"/>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CIÓN"/>
      <sheetName val="MULTITÚNEL"/>
      <sheetName val="PARRAL"/>
    </sheetNames>
    <sheetDataSet>
      <sheetData sheetId="0"/>
      <sheetData sheetId="1"/>
      <sheetData sheetId="2">
        <row r="16">
          <cell r="B16">
            <v>32.75</v>
          </cell>
        </row>
      </sheetData>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ull2">
    <tabColor theme="3" tint="0.39997558519241921"/>
    <pageSetUpPr fitToPage="1"/>
  </sheetPr>
  <dimension ref="A2:W10"/>
  <sheetViews>
    <sheetView showGridLines="0" showRowColHeaders="0" topLeftCell="A7" zoomScale="50" zoomScaleNormal="50" workbookViewId="0">
      <selection activeCell="T2" sqref="T2"/>
    </sheetView>
  </sheetViews>
  <sheetFormatPr baseColWidth="10" defaultColWidth="12" defaultRowHeight="11.25"/>
  <cols>
    <col min="1" max="1" width="22.6640625" customWidth="1"/>
    <col min="2" max="2" width="25.83203125" customWidth="1"/>
    <col min="10" max="10" width="10.83203125" customWidth="1"/>
    <col min="11" max="16" width="25.83203125" customWidth="1"/>
  </cols>
  <sheetData>
    <row r="2" spans="1:23" ht="84.95" customHeight="1">
      <c r="A2" s="1"/>
    </row>
    <row r="3" spans="1:23" ht="71.25" customHeight="1">
      <c r="A3" s="1"/>
    </row>
    <row r="4" spans="1:23" ht="15" customHeight="1" thickBot="1"/>
    <row r="5" spans="1:23" ht="350.1" customHeight="1">
      <c r="C5" s="118" t="s">
        <v>93</v>
      </c>
      <c r="D5" s="118"/>
      <c r="E5" s="118"/>
      <c r="F5" s="118"/>
      <c r="G5" s="118"/>
      <c r="H5" s="118"/>
      <c r="I5" s="118"/>
      <c r="J5" s="118"/>
      <c r="K5" s="118"/>
      <c r="L5" s="118"/>
      <c r="M5" s="118"/>
      <c r="N5" s="118"/>
      <c r="O5" s="19"/>
      <c r="P5" s="19"/>
    </row>
    <row r="6" spans="1:23" ht="11.25" customHeight="1">
      <c r="C6" s="119"/>
      <c r="D6" s="119"/>
      <c r="E6" s="119"/>
      <c r="F6" s="119"/>
      <c r="G6" s="119"/>
      <c r="H6" s="119"/>
      <c r="I6" s="119"/>
      <c r="J6" s="119"/>
      <c r="K6" s="119"/>
      <c r="L6" s="119"/>
      <c r="M6" s="119"/>
      <c r="N6" s="119"/>
    </row>
    <row r="7" spans="1:23" ht="20.100000000000001" customHeight="1">
      <c r="A7" s="4"/>
      <c r="B7" s="5"/>
      <c r="C7" s="119"/>
      <c r="D7" s="119"/>
      <c r="E7" s="119"/>
      <c r="F7" s="119"/>
      <c r="G7" s="119"/>
      <c r="H7" s="119"/>
      <c r="I7" s="119"/>
      <c r="J7" s="119"/>
      <c r="K7" s="119"/>
      <c r="L7" s="119"/>
      <c r="M7" s="119"/>
      <c r="N7" s="119"/>
      <c r="O7" s="4"/>
      <c r="P7" s="4"/>
    </row>
    <row r="8" spans="1:23" ht="20.100000000000001" customHeight="1">
      <c r="A8" s="4"/>
      <c r="B8" s="5"/>
      <c r="C8" s="119"/>
      <c r="D8" s="119"/>
      <c r="E8" s="119"/>
      <c r="F8" s="119"/>
      <c r="G8" s="119"/>
      <c r="H8" s="119"/>
      <c r="I8" s="119"/>
      <c r="J8" s="119"/>
      <c r="K8" s="119"/>
      <c r="L8" s="119"/>
      <c r="M8" s="119"/>
      <c r="N8" s="119"/>
      <c r="O8" s="15"/>
      <c r="P8" s="14"/>
      <c r="Q8" s="16"/>
      <c r="R8" s="16"/>
      <c r="S8" s="16"/>
      <c r="T8" s="16"/>
      <c r="U8" s="17"/>
      <c r="V8" s="17"/>
      <c r="W8" s="17"/>
    </row>
    <row r="9" spans="1:23" ht="35.1" customHeight="1" thickBot="1">
      <c r="A9" s="4"/>
      <c r="B9" s="5"/>
      <c r="F9" s="12"/>
      <c r="G9" s="9"/>
      <c r="H9" s="9"/>
      <c r="I9" s="18"/>
      <c r="J9" s="17"/>
      <c r="K9" s="11"/>
      <c r="L9" s="11"/>
      <c r="M9" s="11"/>
      <c r="N9" s="11"/>
      <c r="O9" s="11"/>
      <c r="P9" s="14"/>
      <c r="Q9" s="16"/>
      <c r="R9" s="16"/>
      <c r="S9" s="16"/>
      <c r="T9" s="16"/>
      <c r="U9" s="17"/>
      <c r="V9" s="17"/>
      <c r="W9" s="17"/>
    </row>
    <row r="10" spans="1:23" ht="75" customHeight="1" thickBot="1">
      <c r="B10" s="115" t="s">
        <v>50</v>
      </c>
      <c r="C10" s="116"/>
      <c r="D10" s="116"/>
      <c r="E10" s="116"/>
      <c r="F10" s="116"/>
      <c r="G10" s="116"/>
      <c r="H10" s="116"/>
      <c r="I10" s="116"/>
      <c r="J10" s="116"/>
      <c r="K10" s="117"/>
    </row>
  </sheetData>
  <mergeCells count="2">
    <mergeCell ref="B10:K10"/>
    <mergeCell ref="C5:N8"/>
  </mergeCells>
  <pageMargins left="0.75" right="0.75" top="1" bottom="1" header="0" footer="0"/>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Full1">
    <tabColor theme="2" tint="-0.749992370372631"/>
    <pageSetUpPr fitToPage="1"/>
  </sheetPr>
  <dimension ref="A1:U39"/>
  <sheetViews>
    <sheetView showGridLines="0" showRowColHeaders="0" topLeftCell="A7" zoomScale="50" zoomScaleNormal="50" workbookViewId="0">
      <selection activeCell="L38" sqref="L38:O38"/>
    </sheetView>
  </sheetViews>
  <sheetFormatPr baseColWidth="10" defaultColWidth="12" defaultRowHeight="11.25"/>
  <cols>
    <col min="4" max="8" width="15.83203125" customWidth="1"/>
    <col min="9" max="16" width="22.83203125" customWidth="1"/>
  </cols>
  <sheetData>
    <row r="1" spans="1:21" ht="5.25" customHeight="1"/>
    <row r="2" spans="1:21" ht="5.0999999999999996" customHeight="1" thickBot="1">
      <c r="D2" s="7"/>
      <c r="E2" s="5"/>
      <c r="F2" s="5"/>
      <c r="G2" s="5"/>
      <c r="H2" s="5"/>
      <c r="I2" s="5"/>
      <c r="J2" s="5"/>
      <c r="K2" s="4"/>
      <c r="L2" s="4"/>
      <c r="M2" s="4"/>
      <c r="N2" s="4"/>
    </row>
    <row r="3" spans="1:21" ht="50.1" customHeight="1" thickTop="1" thickBot="1">
      <c r="D3" s="138" t="s">
        <v>80</v>
      </c>
      <c r="E3" s="139"/>
      <c r="F3" s="139"/>
      <c r="G3" s="139"/>
      <c r="H3" s="140"/>
      <c r="I3" s="40" t="s">
        <v>53</v>
      </c>
      <c r="J3" s="41" t="s">
        <v>7</v>
      </c>
      <c r="K3" s="41" t="s">
        <v>10</v>
      </c>
      <c r="L3" s="41" t="s">
        <v>12</v>
      </c>
      <c r="M3" s="41" t="s">
        <v>13</v>
      </c>
      <c r="N3" s="5"/>
      <c r="O3" s="2"/>
      <c r="P3" s="2"/>
      <c r="Q3" s="2"/>
      <c r="R3" s="2"/>
    </row>
    <row r="4" spans="1:21" ht="18" customHeight="1" thickTop="1" thickBot="1">
      <c r="D4" s="34"/>
      <c r="E4" s="34"/>
      <c r="F4" s="34"/>
      <c r="G4" s="34"/>
      <c r="H4" s="34"/>
      <c r="I4" s="42" t="s">
        <v>51</v>
      </c>
      <c r="J4" s="42" t="s">
        <v>8</v>
      </c>
      <c r="K4" s="42" t="s">
        <v>8</v>
      </c>
      <c r="L4" s="42" t="s">
        <v>8</v>
      </c>
      <c r="M4" s="41" t="s">
        <v>8</v>
      </c>
      <c r="N4" s="5"/>
      <c r="O4" s="2"/>
      <c r="P4" s="2"/>
      <c r="Q4" s="2"/>
      <c r="R4" s="2"/>
    </row>
    <row r="5" spans="1:21" ht="35.1" customHeight="1" thickTop="1" thickBot="1">
      <c r="D5" s="35"/>
      <c r="E5" s="35"/>
      <c r="F5" s="35"/>
      <c r="G5" s="35"/>
      <c r="H5" s="35"/>
      <c r="I5" s="20">
        <v>10</v>
      </c>
      <c r="J5" s="20">
        <v>8</v>
      </c>
      <c r="K5" s="20">
        <v>12</v>
      </c>
      <c r="L5" s="20">
        <v>3</v>
      </c>
      <c r="M5" s="21">
        <v>5</v>
      </c>
      <c r="N5" s="5"/>
      <c r="O5" s="2"/>
      <c r="P5" s="2"/>
      <c r="Q5" s="2"/>
      <c r="R5" s="2"/>
    </row>
    <row r="6" spans="1:21" ht="24.95" customHeight="1" thickTop="1" thickBot="1">
      <c r="D6" s="36"/>
      <c r="E6" s="37"/>
      <c r="F6" s="37"/>
      <c r="G6" s="37"/>
      <c r="H6" s="35"/>
      <c r="I6" s="6"/>
      <c r="J6" s="5"/>
      <c r="K6" s="5"/>
      <c r="L6" s="5"/>
      <c r="M6" s="2"/>
      <c r="N6" s="5"/>
      <c r="O6" s="2"/>
      <c r="P6" s="2"/>
      <c r="Q6" s="2"/>
      <c r="R6" s="2"/>
    </row>
    <row r="7" spans="1:21" ht="50.1" customHeight="1" thickTop="1" thickBot="1">
      <c r="D7" s="138" t="s">
        <v>0</v>
      </c>
      <c r="E7" s="139"/>
      <c r="F7" s="139"/>
      <c r="G7" s="139"/>
      <c r="H7" s="140"/>
      <c r="I7" s="40" t="s">
        <v>52</v>
      </c>
      <c r="J7" s="40" t="s">
        <v>54</v>
      </c>
      <c r="K7" s="40" t="s">
        <v>55</v>
      </c>
      <c r="L7" s="40" t="s">
        <v>56</v>
      </c>
      <c r="M7" s="40" t="s">
        <v>61</v>
      </c>
      <c r="N7" s="40" t="s">
        <v>57</v>
      </c>
      <c r="O7" s="40" t="s">
        <v>58</v>
      </c>
      <c r="P7" s="40" t="s">
        <v>59</v>
      </c>
      <c r="Q7" s="2"/>
      <c r="R7" s="126" t="s">
        <v>62</v>
      </c>
      <c r="S7" s="127"/>
      <c r="T7" s="127"/>
      <c r="U7" s="128"/>
    </row>
    <row r="8" spans="1:21" ht="18" customHeight="1" thickTop="1" thickBot="1">
      <c r="D8" s="38"/>
      <c r="E8" s="37"/>
      <c r="F8" s="37"/>
      <c r="G8" s="37"/>
      <c r="H8" s="34"/>
      <c r="I8" s="47" t="s">
        <v>8</v>
      </c>
      <c r="J8" s="42" t="s">
        <v>8</v>
      </c>
      <c r="K8" s="42" t="s">
        <v>8</v>
      </c>
      <c r="L8" s="42" t="s">
        <v>8</v>
      </c>
      <c r="M8" s="42" t="s">
        <v>8</v>
      </c>
      <c r="N8" s="42" t="s">
        <v>8</v>
      </c>
      <c r="O8" s="42" t="s">
        <v>8</v>
      </c>
      <c r="P8" s="41" t="s">
        <v>8</v>
      </c>
      <c r="Q8" s="2"/>
      <c r="R8" s="129"/>
      <c r="S8" s="130"/>
      <c r="T8" s="130"/>
      <c r="U8" s="131"/>
    </row>
    <row r="9" spans="1:21" ht="35.1" customHeight="1" thickTop="1" thickBot="1">
      <c r="D9" s="35"/>
      <c r="E9" s="37"/>
      <c r="F9" s="37"/>
      <c r="G9" s="37"/>
      <c r="H9" s="34"/>
      <c r="I9" s="20">
        <v>1</v>
      </c>
      <c r="J9" s="20">
        <v>1</v>
      </c>
      <c r="K9" s="20">
        <v>4</v>
      </c>
      <c r="L9" s="20">
        <v>100</v>
      </c>
      <c r="M9" s="20">
        <v>1</v>
      </c>
      <c r="N9" s="20">
        <v>8</v>
      </c>
      <c r="O9" s="20">
        <v>2</v>
      </c>
      <c r="P9" s="21">
        <v>1</v>
      </c>
      <c r="Q9" s="2"/>
      <c r="R9" s="132"/>
      <c r="S9" s="133"/>
      <c r="T9" s="133"/>
      <c r="U9" s="134"/>
    </row>
    <row r="10" spans="1:21" ht="35.1" customHeight="1" thickTop="1" thickBot="1">
      <c r="D10" s="36"/>
      <c r="E10" s="37"/>
      <c r="F10" s="37"/>
      <c r="G10" s="37"/>
      <c r="H10" s="34"/>
      <c r="I10" s="5"/>
      <c r="J10" s="5"/>
      <c r="K10" s="5"/>
      <c r="L10" s="5"/>
      <c r="M10" s="5"/>
      <c r="N10" s="5"/>
      <c r="O10" s="2"/>
      <c r="P10" s="2"/>
      <c r="Q10" s="2"/>
      <c r="R10" s="2"/>
    </row>
    <row r="11" spans="1:21" ht="50.1" customHeight="1" thickTop="1" thickBot="1">
      <c r="D11" s="138" t="s">
        <v>1</v>
      </c>
      <c r="E11" s="139"/>
      <c r="F11" s="139"/>
      <c r="G11" s="139"/>
      <c r="H11" s="140"/>
      <c r="I11" s="44" t="s">
        <v>6</v>
      </c>
      <c r="J11" s="11"/>
      <c r="K11" s="5"/>
      <c r="L11" s="5"/>
      <c r="M11" s="5"/>
      <c r="N11" s="5"/>
      <c r="O11" s="2"/>
      <c r="P11" s="2"/>
      <c r="Q11" s="2"/>
      <c r="R11" s="2"/>
    </row>
    <row r="12" spans="1:21" ht="18" customHeight="1" thickTop="1" thickBot="1">
      <c r="D12" s="38"/>
      <c r="E12" s="37"/>
      <c r="F12" s="37"/>
      <c r="G12" s="37"/>
      <c r="H12" s="34"/>
      <c r="I12" s="41" t="s">
        <v>79</v>
      </c>
      <c r="J12" s="10"/>
      <c r="K12" s="5"/>
      <c r="L12" s="5"/>
      <c r="M12" s="5"/>
      <c r="N12" s="5"/>
      <c r="O12" s="2"/>
      <c r="P12" s="2"/>
      <c r="Q12" s="2"/>
      <c r="R12" s="2"/>
    </row>
    <row r="13" spans="1:21" ht="35.1" customHeight="1" thickTop="1" thickBot="1">
      <c r="D13" s="141"/>
      <c r="E13" s="141"/>
      <c r="F13" s="141"/>
      <c r="G13" s="141"/>
      <c r="H13" s="142"/>
      <c r="I13" s="21">
        <v>2</v>
      </c>
      <c r="J13" s="11"/>
      <c r="K13" s="5"/>
      <c r="L13" s="5"/>
      <c r="M13" s="5"/>
      <c r="N13" s="5"/>
      <c r="O13" s="2"/>
      <c r="P13" s="2"/>
      <c r="Q13" s="2"/>
      <c r="R13" s="2"/>
    </row>
    <row r="14" spans="1:21" ht="20.100000000000001" customHeight="1" thickTop="1" thickBot="1">
      <c r="D14" s="38"/>
      <c r="E14" s="37"/>
      <c r="F14" s="37"/>
      <c r="G14" s="37"/>
      <c r="H14" s="34"/>
      <c r="I14" s="5"/>
      <c r="J14" s="5"/>
      <c r="K14" s="5"/>
      <c r="L14" s="5"/>
      <c r="M14" s="5"/>
      <c r="N14" s="5"/>
      <c r="O14" s="2"/>
      <c r="P14" s="2"/>
      <c r="Q14" s="2"/>
      <c r="R14" s="2"/>
    </row>
    <row r="15" spans="1:21" ht="50.1" customHeight="1" thickTop="1" thickBot="1">
      <c r="B15" s="8"/>
      <c r="D15" s="138" t="s">
        <v>2</v>
      </c>
      <c r="E15" s="139"/>
      <c r="F15" s="139"/>
      <c r="G15" s="139"/>
      <c r="H15" s="140"/>
      <c r="I15" s="50" t="s">
        <v>9</v>
      </c>
      <c r="J15" s="45">
        <v>2</v>
      </c>
      <c r="K15" s="13"/>
      <c r="L15" s="5"/>
      <c r="M15" s="24" t="s">
        <v>32</v>
      </c>
      <c r="N15" s="25"/>
      <c r="O15" s="23"/>
    </row>
    <row r="16" spans="1:21" ht="24" thickTop="1">
      <c r="A16" s="2"/>
      <c r="B16" s="2"/>
      <c r="C16" s="2"/>
      <c r="D16" s="39"/>
      <c r="E16" s="39"/>
      <c r="F16" s="39"/>
      <c r="G16" s="39"/>
      <c r="H16" s="35"/>
      <c r="I16" s="2"/>
      <c r="J16" s="2"/>
      <c r="K16" s="2"/>
      <c r="L16" s="2"/>
      <c r="M16" s="24"/>
      <c r="N16" s="26"/>
      <c r="O16" s="23"/>
    </row>
    <row r="17" spans="1:21" ht="24" thickBot="1">
      <c r="A17" s="2"/>
      <c r="B17" s="2"/>
      <c r="C17" s="2"/>
      <c r="D17" s="35"/>
      <c r="E17" s="35"/>
      <c r="F17" s="35"/>
      <c r="G17" s="35"/>
      <c r="H17" s="35"/>
      <c r="I17" s="2"/>
      <c r="J17" s="2"/>
      <c r="K17" s="2"/>
      <c r="L17" s="2"/>
      <c r="M17" s="49" t="s">
        <v>34</v>
      </c>
      <c r="N17" s="26"/>
      <c r="O17" s="23"/>
    </row>
    <row r="18" spans="1:21" ht="50.1" customHeight="1" thickTop="1" thickBot="1">
      <c r="A18" s="2"/>
      <c r="B18" s="2"/>
      <c r="C18" s="2"/>
      <c r="D18" s="138" t="s">
        <v>60</v>
      </c>
      <c r="E18" s="139"/>
      <c r="F18" s="139"/>
      <c r="G18" s="139"/>
      <c r="H18" s="140"/>
      <c r="I18" s="2"/>
      <c r="J18" s="2"/>
      <c r="K18" s="2"/>
      <c r="L18" s="2"/>
      <c r="M18" s="27" t="s">
        <v>35</v>
      </c>
      <c r="N18" s="26"/>
      <c r="O18" s="23"/>
    </row>
    <row r="19" spans="1:21" ht="18" customHeight="1" thickTop="1" thickBot="1">
      <c r="A19" s="2"/>
      <c r="B19" s="2"/>
      <c r="C19" s="2"/>
      <c r="D19" s="135"/>
      <c r="E19" s="135"/>
      <c r="F19" s="135"/>
      <c r="G19" s="135"/>
      <c r="H19" s="136"/>
      <c r="I19" s="43" t="s">
        <v>8</v>
      </c>
      <c r="K19" s="2"/>
      <c r="L19" s="2"/>
      <c r="M19" s="26"/>
      <c r="N19" s="26"/>
      <c r="O19" s="23"/>
    </row>
    <row r="20" spans="1:21" ht="29.25" thickTop="1" thickBot="1">
      <c r="A20" s="2"/>
      <c r="B20" s="2"/>
      <c r="C20" s="2"/>
      <c r="D20" s="35"/>
      <c r="E20" s="35"/>
      <c r="F20" s="35"/>
      <c r="G20" s="35"/>
      <c r="H20" s="35"/>
      <c r="I20" s="22">
        <v>120</v>
      </c>
      <c r="K20" s="46"/>
      <c r="P20" s="137"/>
      <c r="Q20" s="137"/>
      <c r="R20" s="137"/>
      <c r="S20" s="137"/>
    </row>
    <row r="21" spans="1:21" ht="24" thickTop="1">
      <c r="A21" s="2"/>
      <c r="B21" s="2"/>
      <c r="C21" s="2"/>
      <c r="D21" s="35"/>
      <c r="E21" s="35"/>
      <c r="F21" s="35"/>
      <c r="G21" s="35"/>
      <c r="H21" s="35"/>
    </row>
    <row r="22" spans="1:21" ht="24.95" customHeight="1">
      <c r="A22" s="32"/>
      <c r="B22" s="32"/>
      <c r="C22" s="32"/>
      <c r="D22" s="164"/>
      <c r="E22" s="165"/>
      <c r="F22" s="165"/>
      <c r="G22" s="165"/>
      <c r="H22" s="165"/>
      <c r="I22" s="165"/>
      <c r="J22" s="165"/>
    </row>
    <row r="23" spans="1:21" ht="15" customHeight="1">
      <c r="A23" s="33"/>
      <c r="B23" s="33"/>
      <c r="C23" s="33"/>
      <c r="D23" s="165"/>
      <c r="E23" s="165"/>
      <c r="F23" s="165"/>
      <c r="G23" s="165"/>
      <c r="H23" s="165"/>
      <c r="I23" s="165"/>
      <c r="J23" s="165"/>
    </row>
    <row r="24" spans="1:21" ht="23.25">
      <c r="A24" s="32"/>
      <c r="B24" s="32"/>
      <c r="C24" s="32"/>
      <c r="D24" s="165"/>
      <c r="E24" s="165"/>
      <c r="F24" s="165"/>
      <c r="G24" s="165"/>
      <c r="H24" s="165"/>
      <c r="I24" s="165"/>
      <c r="J24" s="165"/>
      <c r="U24" s="48"/>
    </row>
    <row r="25" spans="1:21" ht="23.25">
      <c r="A25" s="32"/>
      <c r="B25" s="32"/>
      <c r="C25" s="32"/>
      <c r="D25" s="165"/>
      <c r="E25" s="165"/>
      <c r="F25" s="165"/>
      <c r="G25" s="165"/>
      <c r="H25" s="165"/>
      <c r="I25" s="165"/>
      <c r="J25" s="165"/>
    </row>
    <row r="26" spans="1:21" ht="23.25">
      <c r="A26" s="32"/>
      <c r="B26" s="32"/>
      <c r="C26" s="32"/>
      <c r="D26" s="165"/>
      <c r="E26" s="165"/>
      <c r="F26" s="165"/>
      <c r="G26" s="165"/>
      <c r="H26" s="165"/>
      <c r="I26" s="165"/>
      <c r="J26" s="165"/>
    </row>
    <row r="27" spans="1:21" ht="23.25">
      <c r="A27" s="32"/>
      <c r="B27" s="32"/>
      <c r="C27" s="32"/>
      <c r="D27" s="165"/>
      <c r="E27" s="165"/>
      <c r="F27" s="165"/>
      <c r="G27" s="165"/>
      <c r="H27" s="165"/>
      <c r="I27" s="165"/>
      <c r="J27" s="165"/>
    </row>
    <row r="28" spans="1:21">
      <c r="I28" s="31"/>
    </row>
    <row r="29" spans="1:21">
      <c r="I29" s="31"/>
    </row>
    <row r="30" spans="1:21">
      <c r="I30" s="31"/>
    </row>
    <row r="31" spans="1:21" ht="45">
      <c r="I31" s="27" t="s">
        <v>34</v>
      </c>
      <c r="P31" s="124"/>
      <c r="Q31" s="125"/>
      <c r="R31" s="125"/>
      <c r="S31" s="125"/>
    </row>
    <row r="32" spans="1:21" ht="18">
      <c r="I32" s="27" t="s">
        <v>35</v>
      </c>
      <c r="P32" s="123"/>
      <c r="Q32" s="123"/>
      <c r="R32" s="123"/>
      <c r="S32" s="123"/>
    </row>
    <row r="33" spans="9:15">
      <c r="I33" s="31"/>
    </row>
    <row r="37" spans="9:15" ht="12" thickBot="1"/>
    <row r="38" spans="9:15" ht="46.5" thickTop="1" thickBot="1">
      <c r="L38" s="120" t="s">
        <v>90</v>
      </c>
      <c r="M38" s="121"/>
      <c r="N38" s="121"/>
      <c r="O38" s="122"/>
    </row>
    <row r="39" spans="9:15" ht="12" thickTop="1"/>
  </sheetData>
  <mergeCells count="13">
    <mergeCell ref="D3:H3"/>
    <mergeCell ref="D7:H7"/>
    <mergeCell ref="D11:H11"/>
    <mergeCell ref="D15:H15"/>
    <mergeCell ref="D18:H18"/>
    <mergeCell ref="D13:H13"/>
    <mergeCell ref="L38:O38"/>
    <mergeCell ref="P32:S32"/>
    <mergeCell ref="P31:S31"/>
    <mergeCell ref="D22:J27"/>
    <mergeCell ref="R7:U9"/>
    <mergeCell ref="D19:H19"/>
    <mergeCell ref="P20:S20"/>
  </mergeCells>
  <phoneticPr fontId="0" type="noConversion"/>
  <hyperlinks>
    <hyperlink ref="L38" location="'AIR EXCHANGE_MULTI-TUNNEL'!Warning___Nº_air_exchange__must_be_higher__than_30_vol·h_1" display="MULTI-TUNNEL"/>
  </hyperlinks>
  <pageMargins left="0.75" right="0.75" top="1" bottom="1" header="0" footer="0"/>
  <pageSetup paperSize="9" scale="7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Hoja2">
    <tabColor rgb="FF92D050"/>
    <pageSetUpPr fitToPage="1"/>
  </sheetPr>
  <dimension ref="A1:BZ46"/>
  <sheetViews>
    <sheetView showGridLines="0" showRowColHeaders="0" tabSelected="1" topLeftCell="A4" zoomScale="90" zoomScaleNormal="90" workbookViewId="0">
      <selection activeCell="I16" sqref="I16:L26"/>
    </sheetView>
  </sheetViews>
  <sheetFormatPr baseColWidth="10" defaultColWidth="12" defaultRowHeight="11.25"/>
  <cols>
    <col min="1" max="1" width="33.83203125" customWidth="1"/>
    <col min="3" max="3" width="8" customWidth="1"/>
    <col min="4" max="4" width="5.5" customWidth="1"/>
    <col min="5" max="5" width="21.83203125" customWidth="1"/>
    <col min="6" max="6" width="21.1640625" bestFit="1" customWidth="1"/>
    <col min="13" max="13" width="3.6640625" style="3" customWidth="1"/>
    <col min="14" max="14" width="16" bestFit="1" customWidth="1"/>
  </cols>
  <sheetData>
    <row r="1" spans="1:23" ht="87" customHeight="1">
      <c r="A1" s="28"/>
      <c r="B1" s="151" t="s">
        <v>3</v>
      </c>
      <c r="C1" s="151"/>
      <c r="D1" s="151"/>
      <c r="E1" s="151"/>
      <c r="F1" s="151"/>
      <c r="G1" s="151"/>
      <c r="H1" s="151"/>
      <c r="I1" s="151"/>
      <c r="J1" s="29"/>
      <c r="K1" s="29"/>
      <c r="L1" s="29"/>
      <c r="M1" s="29"/>
      <c r="N1" s="29"/>
      <c r="O1" s="29"/>
      <c r="P1" s="29"/>
      <c r="Q1" s="29"/>
      <c r="R1" s="29"/>
      <c r="S1" s="29"/>
      <c r="T1" s="29"/>
      <c r="U1" s="29"/>
      <c r="V1" s="29"/>
      <c r="W1" s="29"/>
    </row>
    <row r="2" spans="1:23" ht="232.5" customHeight="1" thickBot="1">
      <c r="A2" s="28"/>
      <c r="B2" s="28"/>
      <c r="C2" s="28"/>
      <c r="D2" s="28"/>
      <c r="E2" s="28"/>
      <c r="F2" s="28"/>
      <c r="G2" s="28"/>
      <c r="H2" s="28"/>
      <c r="I2" s="28"/>
      <c r="J2" s="29"/>
      <c r="K2" s="29"/>
      <c r="L2" s="29"/>
      <c r="M2" s="29"/>
      <c r="N2" s="29"/>
      <c r="O2" s="29"/>
      <c r="P2" s="29"/>
      <c r="Q2" s="29"/>
      <c r="R2" s="29"/>
      <c r="S2" s="29"/>
      <c r="T2" s="29"/>
      <c r="U2" s="29"/>
      <c r="V2" s="29"/>
      <c r="W2" s="29"/>
    </row>
    <row r="3" spans="1:23" ht="14.25" thickTop="1" thickBot="1">
      <c r="A3" s="51" t="s">
        <v>4</v>
      </c>
      <c r="B3" s="52"/>
      <c r="C3" s="52"/>
      <c r="D3" s="52"/>
      <c r="E3" s="52"/>
      <c r="F3" s="52"/>
      <c r="G3" s="52"/>
      <c r="H3" s="52"/>
      <c r="I3" s="52"/>
      <c r="J3" s="53"/>
      <c r="K3" s="53"/>
      <c r="L3" s="53"/>
      <c r="M3" s="53"/>
      <c r="N3" s="53"/>
      <c r="O3" s="53"/>
      <c r="P3" s="53"/>
      <c r="Q3" s="53"/>
      <c r="R3" s="53"/>
      <c r="S3" s="53"/>
      <c r="T3" s="53"/>
      <c r="U3" s="53"/>
      <c r="V3" s="53"/>
      <c r="W3" s="29"/>
    </row>
    <row r="4" spans="1:23" ht="15.75" thickTop="1" thickBot="1">
      <c r="A4" s="54" t="s">
        <v>5</v>
      </c>
      <c r="B4" s="55">
        <f>INSTRUCTIONS!$I$5</f>
        <v>10</v>
      </c>
      <c r="C4" s="56"/>
      <c r="D4" s="57"/>
      <c r="E4" s="58" t="s">
        <v>6</v>
      </c>
      <c r="F4" s="59">
        <f>INSTRUCTIONS!$I$13</f>
        <v>2</v>
      </c>
      <c r="G4" s="60" t="s">
        <v>63</v>
      </c>
      <c r="H4" s="52"/>
      <c r="I4" s="52"/>
      <c r="J4" s="53"/>
      <c r="K4" s="53"/>
      <c r="L4" s="53"/>
      <c r="M4" s="53"/>
      <c r="N4" s="53"/>
      <c r="O4" s="53"/>
      <c r="P4" s="53"/>
      <c r="Q4" s="53"/>
      <c r="R4" s="53"/>
      <c r="S4" s="53"/>
      <c r="T4" s="53"/>
      <c r="U4" s="53"/>
      <c r="V4" s="53"/>
      <c r="W4" s="29"/>
    </row>
    <row r="5" spans="1:23" ht="14.25" thickTop="1" thickBot="1">
      <c r="A5" s="61" t="s">
        <v>7</v>
      </c>
      <c r="B5" s="55">
        <f>INSTRUCTIONS!$J$5</f>
        <v>8</v>
      </c>
      <c r="C5" s="62" t="s">
        <v>8</v>
      </c>
      <c r="D5" s="63"/>
      <c r="E5" s="58" t="s">
        <v>9</v>
      </c>
      <c r="F5" s="59">
        <f>INSTRUCTIONS!J15</f>
        <v>2</v>
      </c>
      <c r="G5" s="64"/>
      <c r="H5" s="52"/>
      <c r="I5" s="65"/>
      <c r="J5" s="65"/>
      <c r="K5" s="65"/>
      <c r="L5" s="53"/>
      <c r="M5" s="53"/>
      <c r="N5" s="53"/>
      <c r="O5" s="53"/>
      <c r="P5" s="53"/>
      <c r="Q5" s="53"/>
      <c r="R5" s="53"/>
      <c r="S5" s="53"/>
      <c r="T5" s="53"/>
      <c r="U5" s="53"/>
      <c r="V5" s="53"/>
      <c r="W5" s="29"/>
    </row>
    <row r="6" spans="1:23" ht="15.75" thickTop="1" thickBot="1">
      <c r="A6" s="61" t="s">
        <v>10</v>
      </c>
      <c r="B6" s="55">
        <f>INSTRUCTIONS!$K$5</f>
        <v>12</v>
      </c>
      <c r="C6" s="62" t="s">
        <v>8</v>
      </c>
      <c r="D6" s="63"/>
      <c r="E6" s="66" t="s">
        <v>64</v>
      </c>
      <c r="F6" s="67">
        <f>IF(Cfte_forma_lat&gt;25,I37,IF((25&lt;Cfte_forma_lat)*AND(Cfte_forma_lat&gt;17),H37,(IF(17&lt;Cfte_forma_lat&gt;13,G38,F38))))</f>
        <v>0.69799999999999995</v>
      </c>
      <c r="G6" s="68"/>
      <c r="H6" s="52"/>
      <c r="I6" s="65"/>
      <c r="J6" s="65"/>
      <c r="K6" s="65"/>
      <c r="L6" s="53"/>
      <c r="M6" s="53"/>
      <c r="N6" s="53"/>
      <c r="O6" s="53"/>
      <c r="P6" s="53"/>
      <c r="Q6" s="53"/>
      <c r="R6" s="53"/>
      <c r="S6" s="53"/>
      <c r="T6" s="53"/>
      <c r="U6" s="53"/>
      <c r="V6" s="53"/>
      <c r="W6" s="29"/>
    </row>
    <row r="7" spans="1:23" ht="15.75" thickTop="1" thickBot="1">
      <c r="A7" s="61" t="s">
        <v>11</v>
      </c>
      <c r="B7" s="69">
        <f>B5*B4*B6</f>
        <v>960</v>
      </c>
      <c r="C7" s="62" t="s">
        <v>65</v>
      </c>
      <c r="D7" s="63"/>
      <c r="E7" s="66" t="s">
        <v>66</v>
      </c>
      <c r="F7" s="67">
        <f>IF(Cfte_forma_int&gt;25,I38,IF((25&lt;Cfte_forma_int)*AND(Cfte_forma_int&gt;17),H38,(IF(17&lt;Cfte_forma_int&gt;13,G39,F39))))</f>
        <v>0.55100000000000005</v>
      </c>
      <c r="G7" s="68"/>
      <c r="H7" s="52"/>
      <c r="I7" s="65"/>
      <c r="J7" s="65"/>
      <c r="K7" s="65"/>
      <c r="L7" s="53"/>
      <c r="M7" s="53"/>
      <c r="N7" s="53"/>
      <c r="O7" s="53"/>
      <c r="P7" s="53"/>
      <c r="Q7" s="53"/>
      <c r="R7" s="53"/>
      <c r="S7" s="53"/>
      <c r="T7" s="53"/>
      <c r="U7" s="53"/>
      <c r="V7" s="53"/>
      <c r="W7" s="29"/>
    </row>
    <row r="8" spans="1:23" ht="15.75" thickTop="1" thickBot="1">
      <c r="A8" s="61" t="s">
        <v>12</v>
      </c>
      <c r="B8" s="55">
        <f>INSTRUCTIONS!$L$5</f>
        <v>3</v>
      </c>
      <c r="C8" s="62" t="s">
        <v>8</v>
      </c>
      <c r="D8" s="63"/>
      <c r="E8" s="66" t="s">
        <v>67</v>
      </c>
      <c r="F8" s="70">
        <f>IF(Cfte_forma_int&gt;25,I38,IF((25&lt;Cfte_forma_int)*AND(Cfte_forma_int&gt;17),H38,(IF(17&lt;Cfte_forma_int&gt;13,G39,F39))))</f>
        <v>0.55100000000000005</v>
      </c>
      <c r="G8" s="68"/>
      <c r="H8" s="52"/>
      <c r="I8" s="65"/>
      <c r="J8" s="65"/>
      <c r="K8" s="65"/>
      <c r="L8" s="53"/>
      <c r="M8" s="53"/>
      <c r="N8" s="71"/>
      <c r="O8" s="71" t="s">
        <v>81</v>
      </c>
      <c r="P8" s="71" t="s">
        <v>82</v>
      </c>
      <c r="Q8" s="71" t="s">
        <v>84</v>
      </c>
      <c r="R8" s="71" t="s">
        <v>83</v>
      </c>
      <c r="S8" s="71"/>
      <c r="T8" s="53"/>
      <c r="U8" s="53"/>
      <c r="V8" s="53"/>
      <c r="W8" s="29"/>
    </row>
    <row r="9" spans="1:23" ht="15.75" thickTop="1" thickBot="1">
      <c r="A9" s="61" t="s">
        <v>13</v>
      </c>
      <c r="B9" s="55">
        <f>INSTRUCTIONS!$M$5</f>
        <v>5</v>
      </c>
      <c r="C9" s="62" t="s">
        <v>8</v>
      </c>
      <c r="D9" s="63"/>
      <c r="E9" s="72" t="s">
        <v>68</v>
      </c>
      <c r="F9" s="73">
        <f>IF(dirección_viento=1,F32,H31)</f>
        <v>7.9000000000000001E-2</v>
      </c>
      <c r="G9" s="68"/>
      <c r="H9" s="52"/>
      <c r="I9" s="65"/>
      <c r="J9" s="65"/>
      <c r="K9" s="65"/>
      <c r="L9" s="53"/>
      <c r="M9" s="53"/>
      <c r="N9" s="71" t="s">
        <v>85</v>
      </c>
      <c r="O9" s="71">
        <v>3.5259999999999998</v>
      </c>
      <c r="P9" s="71">
        <v>6.8</v>
      </c>
      <c r="Q9" s="71">
        <v>-40</v>
      </c>
      <c r="R9" s="71">
        <v>4.4800000000000004</v>
      </c>
      <c r="S9" s="71"/>
      <c r="T9" s="53"/>
      <c r="U9" s="53"/>
      <c r="V9" s="53"/>
      <c r="W9" s="29"/>
    </row>
    <row r="10" spans="1:23" ht="15.75" thickTop="1" thickBot="1">
      <c r="A10" s="61" t="s">
        <v>14</v>
      </c>
      <c r="B10" s="69">
        <f>((B9-B8)*B5/2*B6*B4)+(B8*B5*B6*B4)</f>
        <v>3840</v>
      </c>
      <c r="C10" s="62" t="s">
        <v>69</v>
      </c>
      <c r="D10" s="63"/>
      <c r="E10" s="72" t="s">
        <v>70</v>
      </c>
      <c r="F10" s="74">
        <f xml:space="preserve"> 0.221*velocidad_de_viento^(-1.6)</f>
        <v>7.2902812070202411E-2</v>
      </c>
      <c r="G10" s="68"/>
      <c r="H10" s="52"/>
      <c r="I10" s="65"/>
      <c r="J10" s="65"/>
      <c r="K10" s="65"/>
      <c r="L10" s="53"/>
      <c r="M10" s="53"/>
      <c r="N10" s="71" t="s">
        <v>86</v>
      </c>
      <c r="O10" s="71">
        <v>6.09</v>
      </c>
      <c r="P10" s="71">
        <v>5.07</v>
      </c>
      <c r="Q10" s="71">
        <v>28</v>
      </c>
      <c r="R10" s="71">
        <v>5.16</v>
      </c>
      <c r="S10" s="71"/>
      <c r="T10" s="53"/>
      <c r="U10" s="53"/>
      <c r="V10" s="53"/>
      <c r="W10" s="29"/>
    </row>
    <row r="11" spans="1:23" ht="15.75" thickTop="1" thickBot="1">
      <c r="A11" s="75" t="s">
        <v>15</v>
      </c>
      <c r="B11" s="76"/>
      <c r="C11" s="77"/>
      <c r="D11" s="52"/>
      <c r="E11" s="62" t="s">
        <v>71</v>
      </c>
      <c r="F11" s="78">
        <f>(((Superfície_zenital_lateral/2*CdL*SQRT(Cw)*velocidad_de_viento)*N_zenital_lateral)+((Superfície_zenital_interior/2*Cdi*SQRT(Cw)*velocidad_de_viento)*N_zenital_interior))*(B25*(2-B25))</f>
        <v>17.221683446632039</v>
      </c>
      <c r="G11" s="60" t="s">
        <v>72</v>
      </c>
      <c r="H11" s="52"/>
      <c r="I11" s="52"/>
      <c r="J11" s="53"/>
      <c r="K11" s="53"/>
      <c r="L11" s="53"/>
      <c r="M11" s="53"/>
      <c r="N11" s="71" t="s">
        <v>87</v>
      </c>
      <c r="O11" s="71">
        <v>1.61</v>
      </c>
      <c r="P11" s="71">
        <v>1.58</v>
      </c>
      <c r="Q11" s="71">
        <v>1.06</v>
      </c>
      <c r="R11" s="71">
        <v>0.97</v>
      </c>
      <c r="S11" s="71"/>
      <c r="T11" s="53"/>
      <c r="U11" s="53"/>
      <c r="V11" s="53"/>
      <c r="W11" s="29"/>
    </row>
    <row r="12" spans="1:23" ht="15.75" thickTop="1" thickBot="1">
      <c r="A12" s="61" t="s">
        <v>16</v>
      </c>
      <c r="B12" s="55">
        <f>INSTRUCTIONS!$I$9</f>
        <v>1</v>
      </c>
      <c r="C12" s="62" t="s">
        <v>8</v>
      </c>
      <c r="D12" s="52"/>
      <c r="E12" s="62" t="s">
        <v>73</v>
      </c>
      <c r="F12" s="78">
        <f>(Superfície_lateral/2*F8*SQRT(F10)*velocidad_de_viento)*N_lateral</f>
        <v>14.282195455242586</v>
      </c>
      <c r="G12" s="60" t="s">
        <v>72</v>
      </c>
      <c r="H12" s="52"/>
      <c r="I12" s="52"/>
      <c r="J12" s="53"/>
      <c r="K12" s="65"/>
      <c r="L12" s="65"/>
      <c r="M12" s="53"/>
      <c r="N12" s="71" t="s">
        <v>88</v>
      </c>
      <c r="O12" s="71">
        <v>2.4178086480000003</v>
      </c>
      <c r="P12" s="71">
        <v>2.2848763999999999</v>
      </c>
      <c r="Q12" s="71">
        <v>1.407291517</v>
      </c>
      <c r="R12" s="71">
        <v>1.2347186999999999</v>
      </c>
      <c r="S12" s="71"/>
      <c r="T12" s="53"/>
      <c r="U12" s="53"/>
      <c r="V12" s="53"/>
      <c r="W12" s="29"/>
    </row>
    <row r="13" spans="1:23" ht="14.25" thickTop="1" thickBot="1">
      <c r="A13" s="61" t="s">
        <v>17</v>
      </c>
      <c r="B13" s="55">
        <f>INSTRUCTIONS!$J$9</f>
        <v>1</v>
      </c>
      <c r="C13" s="62" t="s">
        <v>8</v>
      </c>
      <c r="D13" s="52"/>
      <c r="E13" s="79"/>
      <c r="F13" s="79"/>
      <c r="G13" s="79"/>
      <c r="H13" s="52"/>
      <c r="I13" s="52"/>
      <c r="J13" s="53"/>
      <c r="K13" s="65"/>
      <c r="L13" s="65"/>
      <c r="M13" s="53"/>
      <c r="N13" s="53"/>
      <c r="O13" s="53"/>
      <c r="P13" s="53"/>
      <c r="Q13" s="53"/>
      <c r="R13" s="53"/>
      <c r="S13" s="53"/>
      <c r="T13" s="53"/>
      <c r="U13" s="53"/>
      <c r="V13" s="53"/>
      <c r="W13" s="29"/>
    </row>
    <row r="14" spans="1:23" ht="14.25" thickTop="1" thickBot="1">
      <c r="A14" s="61" t="s">
        <v>18</v>
      </c>
      <c r="B14" s="55">
        <f>INSTRUCTIONS!$K$9</f>
        <v>4</v>
      </c>
      <c r="C14" s="62" t="s">
        <v>8</v>
      </c>
      <c r="D14" s="52"/>
      <c r="E14" s="79"/>
      <c r="F14" s="79"/>
      <c r="G14" s="79"/>
      <c r="H14" s="52"/>
      <c r="I14" s="52"/>
      <c r="J14" s="53"/>
      <c r="K14" s="65"/>
      <c r="L14" s="65"/>
      <c r="M14" s="53"/>
      <c r="N14" s="71"/>
      <c r="O14" s="71"/>
      <c r="P14" s="71"/>
      <c r="Q14" s="71"/>
      <c r="R14" s="71"/>
      <c r="S14" s="53"/>
      <c r="T14" s="53"/>
      <c r="U14" s="53"/>
      <c r="V14" s="53"/>
      <c r="W14" s="29"/>
    </row>
    <row r="15" spans="1:23" ht="14.25" thickTop="1" thickBot="1">
      <c r="A15" s="61" t="s">
        <v>42</v>
      </c>
      <c r="B15" s="55">
        <f>INSTRUCTIONS!$L$9</f>
        <v>100</v>
      </c>
      <c r="C15" s="62"/>
      <c r="D15" s="52"/>
      <c r="E15" s="79"/>
      <c r="F15" s="79"/>
      <c r="G15" s="79"/>
      <c r="H15" s="52"/>
      <c r="I15" s="52"/>
      <c r="J15" s="53"/>
      <c r="K15" s="65"/>
      <c r="L15" s="65"/>
      <c r="M15" s="53"/>
      <c r="N15" s="71"/>
      <c r="O15" s="71"/>
      <c r="P15" s="71"/>
      <c r="Q15" s="71"/>
      <c r="R15" s="71"/>
      <c r="S15" s="53"/>
      <c r="T15" s="53"/>
      <c r="U15" s="53"/>
      <c r="V15" s="53"/>
      <c r="W15" s="29"/>
    </row>
    <row r="16" spans="1:23" ht="46.5" customHeight="1" thickTop="1" thickBot="1">
      <c r="A16" s="61" t="s">
        <v>19</v>
      </c>
      <c r="B16" s="69">
        <f>B12*B6</f>
        <v>12</v>
      </c>
      <c r="C16" s="62" t="s">
        <v>65</v>
      </c>
      <c r="D16" s="52"/>
      <c r="E16" s="152" t="s">
        <v>74</v>
      </c>
      <c r="F16" s="154">
        <f>FL+F12</f>
        <v>31.503878901874625</v>
      </c>
      <c r="G16" s="152" t="s">
        <v>75</v>
      </c>
      <c r="H16" s="52"/>
      <c r="I16" s="156"/>
      <c r="J16" s="156"/>
      <c r="K16" s="156"/>
      <c r="L16" s="156"/>
      <c r="M16" s="71"/>
      <c r="N16" s="30" t="s">
        <v>43</v>
      </c>
      <c r="O16" s="30" t="s">
        <v>44</v>
      </c>
      <c r="P16" s="71" t="s">
        <v>48</v>
      </c>
      <c r="Q16" s="71" t="s">
        <v>49</v>
      </c>
      <c r="R16" s="71"/>
      <c r="S16" s="71"/>
      <c r="T16" s="53"/>
      <c r="U16" s="53"/>
      <c r="V16" s="53"/>
      <c r="W16" s="29"/>
    </row>
    <row r="17" spans="1:26" ht="15.75" customHeight="1" thickTop="1" thickBot="1">
      <c r="A17" s="61" t="s">
        <v>20</v>
      </c>
      <c r="B17" s="80">
        <f>B13*B6</f>
        <v>12</v>
      </c>
      <c r="C17" s="62" t="s">
        <v>65</v>
      </c>
      <c r="D17" s="52"/>
      <c r="E17" s="153"/>
      <c r="F17" s="155"/>
      <c r="G17" s="150"/>
      <c r="H17" s="52"/>
      <c r="I17" s="156"/>
      <c r="J17" s="156"/>
      <c r="K17" s="156"/>
      <c r="L17" s="156"/>
      <c r="M17" s="71"/>
      <c r="N17" s="143">
        <f>((O11/(1+EXP((-Distance+O9)/O10)))/O12)*flujo</f>
        <v>20.978188171879964</v>
      </c>
      <c r="O17" s="143">
        <f>((P11/(1+EXP((-Distance+P9)/P10)))/P12)*flujo</f>
        <v>21.785042138364208</v>
      </c>
      <c r="P17" s="143">
        <f>((Q11/(1+EXP((-Distance+Q9)/Q10)))/Q12)*flujo</f>
        <v>23.651334995323431</v>
      </c>
      <c r="Q17" s="143">
        <f>((R11/(1+EXP((-Distance+R9)/R10)))/R12)*flujo</f>
        <v>24.749574562232748</v>
      </c>
      <c r="R17" s="71"/>
      <c r="S17" s="71"/>
      <c r="T17" s="53"/>
      <c r="U17" s="53"/>
      <c r="V17" s="53"/>
      <c r="W17" s="29"/>
    </row>
    <row r="18" spans="1:26" ht="15.75" customHeight="1" thickTop="1" thickBot="1">
      <c r="A18" s="61" t="s">
        <v>21</v>
      </c>
      <c r="B18" s="69">
        <f>B6*B14</f>
        <v>48</v>
      </c>
      <c r="C18" s="62" t="s">
        <v>65</v>
      </c>
      <c r="D18" s="52"/>
      <c r="E18" s="152" t="s">
        <v>22</v>
      </c>
      <c r="F18" s="159">
        <f>F16*3600/B10</f>
        <v>29.534886470507459</v>
      </c>
      <c r="G18" s="152" t="s">
        <v>76</v>
      </c>
      <c r="H18" s="52"/>
      <c r="I18" s="156"/>
      <c r="J18" s="156"/>
      <c r="K18" s="156"/>
      <c r="L18" s="156"/>
      <c r="M18" s="71"/>
      <c r="N18" s="144"/>
      <c r="O18" s="144"/>
      <c r="P18" s="144"/>
      <c r="Q18" s="144"/>
      <c r="R18" s="71"/>
      <c r="S18" s="71"/>
      <c r="T18" s="53"/>
      <c r="U18" s="53"/>
      <c r="V18" s="53"/>
      <c r="W18" s="29"/>
    </row>
    <row r="19" spans="1:26" ht="14.25" thickTop="1" thickBot="1">
      <c r="A19" s="61" t="s">
        <v>23</v>
      </c>
      <c r="B19" s="55">
        <f>INSTRUCTIONS!$M$9</f>
        <v>1</v>
      </c>
      <c r="C19" s="56"/>
      <c r="D19" s="52"/>
      <c r="E19" s="153"/>
      <c r="F19" s="160"/>
      <c r="G19" s="150"/>
      <c r="H19" s="52"/>
      <c r="I19" s="156"/>
      <c r="J19" s="156"/>
      <c r="K19" s="156"/>
      <c r="L19" s="156"/>
      <c r="M19" s="71"/>
      <c r="N19" s="71">
        <f>((O11/(1+EXP((-Distance+O9)/O10)))/O12)</f>
        <v>0.66589222988130725</v>
      </c>
      <c r="O19" s="71">
        <f>((P11/(1+EXP((-Distance+P9)/P10)))/P12)</f>
        <v>0.69150348775203985</v>
      </c>
      <c r="P19" s="71">
        <f>((Q11/(1+EXP((-Distance+Q9)/Q10)))/Q12)</f>
        <v>0.7507435852261376</v>
      </c>
      <c r="Q19" s="71">
        <f>((R11/(1+EXP((-Distance+R9)/R10)))/R12)</f>
        <v>0.78560404067449729</v>
      </c>
      <c r="R19" s="71"/>
      <c r="S19" s="71"/>
      <c r="T19" s="53"/>
      <c r="U19" s="53"/>
      <c r="V19" s="53"/>
      <c r="W19" s="29"/>
    </row>
    <row r="20" spans="1:26" ht="14.25" thickTop="1" thickBot="1">
      <c r="A20" s="61" t="s">
        <v>24</v>
      </c>
      <c r="B20" s="55">
        <f>INSTRUCTIONS!$N$9</f>
        <v>8</v>
      </c>
      <c r="C20" s="56"/>
      <c r="D20" s="52"/>
      <c r="E20" s="145" t="s">
        <v>25</v>
      </c>
      <c r="F20" s="147">
        <f>(Superfície_zenital_lateral*N_zenital_lateral+Superfície_zenital_interior*N_zenital_interior+Superfície_lateral*N_lateral)/Superfície</f>
        <v>0.21249999999999999</v>
      </c>
      <c r="G20" s="149"/>
      <c r="H20" s="52"/>
      <c r="I20" s="156"/>
      <c r="J20" s="156"/>
      <c r="K20" s="156"/>
      <c r="L20" s="156"/>
      <c r="M20" s="71"/>
      <c r="N20" s="71">
        <f>((_10span_)*(1-(10-N__naves)/5)+(_5span)*(10-N__naves)/5)</f>
        <v>20.978188171879964</v>
      </c>
      <c r="O20" s="71"/>
      <c r="P20" s="71">
        <f>((_10span_closed)*(1-(10-N__naves)/5)+(_5span_closed)*(10-N__naves)/5)</f>
        <v>23.651334995323431</v>
      </c>
      <c r="Q20" s="71"/>
      <c r="R20" s="71"/>
      <c r="S20" s="71"/>
      <c r="T20" s="53"/>
      <c r="U20" s="53"/>
      <c r="V20" s="53"/>
      <c r="W20" s="29"/>
    </row>
    <row r="21" spans="1:26" ht="14.25" thickTop="1" thickBot="1">
      <c r="A21" s="61" t="s">
        <v>26</v>
      </c>
      <c r="B21" s="55">
        <f>INSTRUCTIONS!$O$9</f>
        <v>2</v>
      </c>
      <c r="C21" s="56"/>
      <c r="D21" s="52"/>
      <c r="E21" s="146"/>
      <c r="F21" s="148"/>
      <c r="G21" s="150"/>
      <c r="H21" s="52"/>
      <c r="I21" s="156"/>
      <c r="J21" s="156"/>
      <c r="K21" s="156"/>
      <c r="L21" s="156"/>
      <c r="M21" s="71"/>
      <c r="N21" s="71"/>
      <c r="O21" s="71"/>
      <c r="P21" s="71"/>
      <c r="Q21" s="71"/>
      <c r="R21" s="71"/>
      <c r="S21" s="71"/>
      <c r="T21" s="53"/>
      <c r="U21" s="53"/>
      <c r="V21" s="53"/>
      <c r="W21" s="29"/>
    </row>
    <row r="22" spans="1:26" ht="24.2" customHeight="1" thickTop="1" thickBot="1">
      <c r="A22" s="61" t="s">
        <v>27</v>
      </c>
      <c r="B22" s="81">
        <f>IF(B12=0,0.0000001,(IF(B6/B12&gt;60,60,B6/B12)))</f>
        <v>12</v>
      </c>
      <c r="C22" s="56"/>
      <c r="D22" s="52"/>
      <c r="E22" s="82" t="s">
        <v>92</v>
      </c>
      <c r="F22" s="83"/>
      <c r="G22" s="84"/>
      <c r="H22" s="52"/>
      <c r="I22" s="156"/>
      <c r="J22" s="156"/>
      <c r="K22" s="156"/>
      <c r="L22" s="156"/>
      <c r="M22" s="71"/>
      <c r="N22" s="71"/>
      <c r="O22" s="71"/>
      <c r="P22" s="71"/>
      <c r="Q22" s="71"/>
      <c r="R22" s="71"/>
      <c r="S22" s="71"/>
      <c r="T22" s="53"/>
      <c r="U22" s="53"/>
      <c r="V22" s="53"/>
      <c r="W22" s="29"/>
    </row>
    <row r="23" spans="1:26" ht="14.25" customHeight="1" thickTop="1" thickBot="1">
      <c r="A23" s="61" t="s">
        <v>28</v>
      </c>
      <c r="B23" s="81">
        <f>IF(B12=0,0.0000001,(IF(B6/B12&gt;60,60,B6/B12)))</f>
        <v>12</v>
      </c>
      <c r="C23" s="56"/>
      <c r="D23" s="52"/>
      <c r="E23" s="157" t="s">
        <v>77</v>
      </c>
      <c r="F23" s="162">
        <f>IF(Superfície_lateral&gt;0,IF((4&lt;=Distance)*AND(Distance&lt;=120),IF((N__naves&gt;=5)*AND(N__naves&lt;=10),N20,N20),"Out of range"),IF((N__naves&gt;5),P20,P20))</f>
        <v>20.978188171879964</v>
      </c>
      <c r="G23" s="157" t="s">
        <v>75</v>
      </c>
      <c r="H23" s="52"/>
      <c r="I23" s="156"/>
      <c r="J23" s="156"/>
      <c r="K23" s="156"/>
      <c r="L23" s="156"/>
      <c r="M23" s="71"/>
      <c r="N23" s="71" t="s">
        <v>89</v>
      </c>
      <c r="O23" s="71"/>
      <c r="P23" s="71"/>
      <c r="Q23" s="71"/>
      <c r="R23" s="71"/>
      <c r="S23" s="71"/>
      <c r="T23" s="53"/>
      <c r="U23" s="53"/>
      <c r="V23" s="53"/>
      <c r="W23" s="29"/>
    </row>
    <row r="24" spans="1:26" ht="14.25" thickTop="1" thickBot="1">
      <c r="A24" s="61" t="s">
        <v>29</v>
      </c>
      <c r="B24" s="81">
        <f>IF(B14=0,0.0000001,(IF(B15/B14&gt;60,60,B15/B14)))</f>
        <v>25</v>
      </c>
      <c r="C24" s="56"/>
      <c r="D24" s="52"/>
      <c r="E24" s="158"/>
      <c r="F24" s="163"/>
      <c r="G24" s="161"/>
      <c r="H24" s="52"/>
      <c r="I24" s="156"/>
      <c r="J24" s="156"/>
      <c r="K24" s="156"/>
      <c r="L24" s="156"/>
      <c r="M24" s="53"/>
      <c r="N24" s="53"/>
      <c r="O24" s="53"/>
      <c r="P24" s="53"/>
      <c r="Q24" s="53"/>
      <c r="R24" s="53"/>
      <c r="S24" s="53"/>
      <c r="T24" s="53"/>
      <c r="U24" s="53"/>
      <c r="V24" s="53"/>
      <c r="W24" s="29"/>
    </row>
    <row r="25" spans="1:26" ht="14.25" thickTop="1" thickBot="1">
      <c r="A25" s="61" t="s">
        <v>30</v>
      </c>
      <c r="B25" s="85">
        <f>INSTRUCTIONS!$P$9</f>
        <v>1</v>
      </c>
      <c r="C25" s="56"/>
      <c r="D25" s="65"/>
      <c r="E25" s="157" t="s">
        <v>22</v>
      </c>
      <c r="F25" s="159">
        <f>IF(ISNUMBER(F23),F23*3600/B10,"Not avail.")</f>
        <v>19.667051411137468</v>
      </c>
      <c r="G25" s="157" t="s">
        <v>76</v>
      </c>
      <c r="H25" s="65"/>
      <c r="I25" s="156"/>
      <c r="J25" s="156"/>
      <c r="K25" s="156"/>
      <c r="L25" s="156"/>
      <c r="M25" s="53"/>
      <c r="N25" s="53"/>
      <c r="O25" s="53"/>
      <c r="P25" s="53"/>
      <c r="Q25" s="53"/>
      <c r="R25" s="53"/>
      <c r="S25" s="53"/>
      <c r="T25" s="53"/>
      <c r="U25" s="53"/>
      <c r="V25" s="53"/>
      <c r="W25" s="29"/>
    </row>
    <row r="26" spans="1:26" ht="24.2" customHeight="1" thickTop="1" thickBot="1">
      <c r="A26" s="61"/>
      <c r="B26" s="85"/>
      <c r="C26" s="56"/>
      <c r="D26" s="52"/>
      <c r="E26" s="158"/>
      <c r="F26" s="160"/>
      <c r="G26" s="161"/>
      <c r="H26" s="86"/>
      <c r="I26" s="156"/>
      <c r="J26" s="156"/>
      <c r="K26" s="156"/>
      <c r="L26" s="156"/>
      <c r="M26" s="53"/>
      <c r="N26" s="53"/>
      <c r="O26" s="53"/>
      <c r="P26" s="53"/>
      <c r="Q26" s="53"/>
      <c r="R26" s="53"/>
      <c r="S26" s="53"/>
      <c r="T26" s="53"/>
      <c r="U26" s="53"/>
      <c r="V26" s="53"/>
      <c r="W26" s="29"/>
    </row>
    <row r="27" spans="1:26" ht="14.25" thickTop="1" thickBot="1">
      <c r="A27" s="87" t="s">
        <v>45</v>
      </c>
      <c r="B27" s="88">
        <f>INSTRUCTIONS!$I$20</f>
        <v>120</v>
      </c>
      <c r="C27" s="89" t="s">
        <v>8</v>
      </c>
      <c r="D27" s="52"/>
      <c r="E27" s="53"/>
      <c r="F27" s="53"/>
      <c r="G27" s="53"/>
      <c r="H27" s="53"/>
      <c r="I27" s="53"/>
      <c r="J27" s="53"/>
      <c r="K27" s="65"/>
      <c r="L27" s="65"/>
      <c r="M27" s="53"/>
      <c r="N27" s="53"/>
      <c r="O27" s="53"/>
      <c r="P27" s="53"/>
      <c r="Q27" s="53"/>
      <c r="R27" s="53"/>
      <c r="S27" s="53"/>
      <c r="T27" s="53"/>
      <c r="U27" s="53"/>
      <c r="V27" s="53"/>
      <c r="W27" s="29"/>
    </row>
    <row r="28" spans="1:26" ht="15.75" thickTop="1" thickBot="1">
      <c r="A28" s="90"/>
      <c r="B28" s="91"/>
      <c r="C28" s="92"/>
      <c r="D28" s="79"/>
      <c r="E28" s="93" t="s">
        <v>46</v>
      </c>
      <c r="F28" s="94"/>
      <c r="G28" s="94"/>
      <c r="H28" s="94"/>
      <c r="I28" s="94"/>
      <c r="J28" s="94"/>
      <c r="K28" s="95"/>
      <c r="L28" s="95"/>
      <c r="M28" s="53"/>
      <c r="N28" s="53"/>
      <c r="O28" s="71"/>
      <c r="P28" s="71"/>
      <c r="Q28" s="71"/>
      <c r="R28" s="71"/>
      <c r="S28" s="71"/>
      <c r="T28" s="53"/>
      <c r="U28" s="53"/>
      <c r="V28" s="53"/>
      <c r="W28" s="29"/>
    </row>
    <row r="29" spans="1:26" ht="51.75" thickBot="1">
      <c r="A29" s="96" t="s">
        <v>31</v>
      </c>
      <c r="B29" s="79"/>
      <c r="C29" s="79"/>
      <c r="D29" s="79"/>
      <c r="E29" s="93" t="s">
        <v>47</v>
      </c>
      <c r="F29" s="94"/>
      <c r="G29" s="94"/>
      <c r="H29" s="97"/>
      <c r="I29" s="97"/>
      <c r="J29" s="97"/>
      <c r="K29" s="98"/>
      <c r="L29" s="98"/>
      <c r="M29" s="53"/>
      <c r="N29" s="52"/>
      <c r="O29" s="71">
        <v>0</v>
      </c>
      <c r="P29" s="71"/>
      <c r="Q29" s="71">
        <f>Q30</f>
        <v>4.7871304708233078</v>
      </c>
      <c r="R29" s="71"/>
      <c r="S29" s="71">
        <f>S30</f>
        <v>10.512265181660952</v>
      </c>
      <c r="T29" s="99"/>
      <c r="U29" s="53"/>
      <c r="V29" s="53"/>
      <c r="W29" s="29"/>
    </row>
    <row r="30" spans="1:26" ht="14.25">
      <c r="A30" s="52"/>
      <c r="B30" s="52"/>
      <c r="C30" s="52"/>
      <c r="D30" s="52"/>
      <c r="E30" s="100" t="s">
        <v>91</v>
      </c>
      <c r="F30" s="101"/>
      <c r="G30" s="101"/>
      <c r="H30" s="102" t="s">
        <v>35</v>
      </c>
      <c r="I30" s="103"/>
      <c r="J30" s="104"/>
      <c r="K30" s="103" t="s">
        <v>32</v>
      </c>
      <c r="L30" s="101"/>
      <c r="M30" s="53"/>
      <c r="N30" s="52"/>
      <c r="O30" s="71">
        <f>IF(Renovaciones&gt;10,IF(Renovaciones&lt;60,Renovaciones,60),10)</f>
        <v>29.534886470507459</v>
      </c>
      <c r="P30" s="71"/>
      <c r="Q30" s="71">
        <f t="shared" ref="Q30" si="0">100.44*(O30^(-0.899))</f>
        <v>4.7871304708233078</v>
      </c>
      <c r="R30" s="71"/>
      <c r="S30" s="71">
        <f t="shared" ref="S30" si="1">225.85*(O30^(-0.906))</f>
        <v>10.512265181660952</v>
      </c>
      <c r="T30" s="99"/>
      <c r="U30" s="53"/>
      <c r="V30" s="53"/>
      <c r="W30" s="29"/>
      <c r="X30" s="29"/>
      <c r="Y30" s="29"/>
      <c r="Z30" s="29"/>
    </row>
    <row r="31" spans="1:26">
      <c r="A31" s="52"/>
      <c r="B31" s="52"/>
      <c r="C31" s="52"/>
      <c r="D31" s="52"/>
      <c r="E31" s="103" t="s">
        <v>33</v>
      </c>
      <c r="F31" s="103" t="s">
        <v>34</v>
      </c>
      <c r="G31" s="103"/>
      <c r="H31" s="105">
        <v>7.9000000000000001E-2</v>
      </c>
      <c r="I31" s="105"/>
      <c r="J31" s="104"/>
      <c r="K31" s="103"/>
      <c r="L31" s="104"/>
      <c r="M31" s="53"/>
      <c r="N31" s="52"/>
      <c r="O31" s="71">
        <f>O30</f>
        <v>29.534886470507459</v>
      </c>
      <c r="P31" s="71"/>
      <c r="Q31" s="71">
        <v>0</v>
      </c>
      <c r="R31" s="71"/>
      <c r="S31" s="71">
        <v>0</v>
      </c>
      <c r="T31" s="99"/>
      <c r="U31" s="53"/>
      <c r="V31" s="53"/>
      <c r="W31" s="29"/>
      <c r="X31" s="29"/>
      <c r="Y31" s="29"/>
      <c r="Z31" s="29"/>
    </row>
    <row r="32" spans="1:26">
      <c r="A32" s="53"/>
      <c r="B32" s="53"/>
      <c r="C32" s="53"/>
      <c r="D32" s="53"/>
      <c r="E32" s="106" t="s">
        <v>36</v>
      </c>
      <c r="F32" s="107">
        <v>0.43</v>
      </c>
      <c r="G32" s="108"/>
      <c r="H32" s="109"/>
      <c r="I32" s="109"/>
      <c r="J32" s="104"/>
      <c r="K32" s="103" t="s">
        <v>35</v>
      </c>
      <c r="L32" s="104"/>
      <c r="M32" s="53"/>
      <c r="N32" s="52"/>
      <c r="O32" s="71"/>
      <c r="P32" s="71"/>
      <c r="Q32" s="71"/>
      <c r="R32" s="71"/>
      <c r="S32" s="71"/>
      <c r="T32" s="99"/>
      <c r="U32" s="53"/>
      <c r="V32" s="53"/>
      <c r="W32" s="29"/>
      <c r="X32" s="29"/>
      <c r="Y32" s="29"/>
      <c r="Z32" s="29"/>
    </row>
    <row r="33" spans="1:78">
      <c r="A33" s="53"/>
      <c r="B33" s="53"/>
      <c r="C33" s="53"/>
      <c r="D33" s="53"/>
      <c r="E33" s="106" t="s">
        <v>37</v>
      </c>
      <c r="F33" s="109"/>
      <c r="G33" s="109"/>
      <c r="H33" s="109"/>
      <c r="I33" s="109"/>
      <c r="J33" s="104"/>
      <c r="K33" s="104"/>
      <c r="L33" s="104"/>
      <c r="M33" s="53"/>
      <c r="N33" s="52"/>
      <c r="O33" s="71"/>
      <c r="P33" s="71"/>
      <c r="Q33" s="71"/>
      <c r="R33" s="71"/>
      <c r="S33" s="71"/>
      <c r="T33" s="99"/>
      <c r="U33" s="53"/>
      <c r="V33" s="53"/>
      <c r="W33" s="29"/>
      <c r="X33" s="29"/>
      <c r="Y33" s="29"/>
      <c r="Z33" s="29"/>
    </row>
    <row r="34" spans="1:78">
      <c r="A34" s="53"/>
      <c r="B34" s="53"/>
      <c r="C34" s="53"/>
      <c r="D34" s="53"/>
      <c r="E34" s="106" t="s">
        <v>38</v>
      </c>
      <c r="F34" s="109"/>
      <c r="G34" s="109"/>
      <c r="H34" s="104"/>
      <c r="I34" s="104"/>
      <c r="J34" s="104"/>
      <c r="K34" s="104"/>
      <c r="L34" s="104"/>
      <c r="M34" s="53"/>
      <c r="N34" s="52"/>
      <c r="O34" s="71">
        <v>10</v>
      </c>
      <c r="P34" s="71"/>
      <c r="Q34" s="71">
        <f t="shared" ref="Q34:Q44" si="2">100.44*(O34^(-0.899))</f>
        <v>12.673795757428694</v>
      </c>
      <c r="R34" s="71"/>
      <c r="S34" s="71">
        <f t="shared" ref="S34:S44" si="3">225.85*(O34^(-0.906))</f>
        <v>28.042717366974607</v>
      </c>
      <c r="T34" s="99"/>
      <c r="U34" s="53"/>
      <c r="V34" s="53"/>
      <c r="W34" s="29"/>
      <c r="X34" s="29"/>
      <c r="Y34" s="29"/>
      <c r="Z34" s="29"/>
    </row>
    <row r="35" spans="1:78">
      <c r="A35" s="53"/>
      <c r="B35" s="53"/>
      <c r="C35" s="53"/>
      <c r="D35" s="53"/>
      <c r="E35" s="104"/>
      <c r="F35" s="104"/>
      <c r="G35" s="104"/>
      <c r="H35" s="104"/>
      <c r="I35" s="104"/>
      <c r="J35" s="104"/>
      <c r="K35" s="104"/>
      <c r="L35" s="104"/>
      <c r="M35" s="53"/>
      <c r="N35" s="52"/>
      <c r="O35" s="71">
        <v>15</v>
      </c>
      <c r="P35" s="71"/>
      <c r="Q35" s="71">
        <f t="shared" si="2"/>
        <v>8.8023911265244905</v>
      </c>
      <c r="R35" s="71"/>
      <c r="S35" s="71">
        <f t="shared" si="3"/>
        <v>19.421439406235724</v>
      </c>
      <c r="T35" s="99"/>
      <c r="U35" s="53"/>
      <c r="V35" s="53"/>
      <c r="W35" s="29"/>
      <c r="X35" s="29"/>
      <c r="Y35" s="29"/>
      <c r="Z35" s="29"/>
    </row>
    <row r="36" spans="1:78" ht="14.25">
      <c r="A36" s="53"/>
      <c r="B36" s="53"/>
      <c r="C36" s="53"/>
      <c r="D36" s="53"/>
      <c r="E36" s="100" t="s">
        <v>78</v>
      </c>
      <c r="F36" s="104"/>
      <c r="G36" s="104"/>
      <c r="H36" s="108">
        <v>20</v>
      </c>
      <c r="I36" s="108">
        <v>26.6</v>
      </c>
      <c r="J36" s="108">
        <v>40</v>
      </c>
      <c r="K36" s="108">
        <v>60</v>
      </c>
      <c r="L36" s="108">
        <v>80</v>
      </c>
      <c r="M36" s="53"/>
      <c r="N36" s="52"/>
      <c r="O36" s="71">
        <v>20</v>
      </c>
      <c r="P36" s="71"/>
      <c r="Q36" s="71">
        <f t="shared" si="2"/>
        <v>6.7964282739995099</v>
      </c>
      <c r="R36" s="71"/>
      <c r="S36" s="71">
        <f t="shared" si="3"/>
        <v>14.965351396632609</v>
      </c>
      <c r="T36" s="99"/>
      <c r="U36" s="53"/>
      <c r="V36" s="53"/>
      <c r="W36" s="29"/>
      <c r="X36" s="29"/>
      <c r="Y36" s="29"/>
      <c r="Z36" s="29"/>
    </row>
    <row r="37" spans="1:78">
      <c r="A37" s="53"/>
      <c r="B37" s="53"/>
      <c r="C37" s="53"/>
      <c r="D37" s="53"/>
      <c r="E37" s="108" t="s">
        <v>39</v>
      </c>
      <c r="F37" s="108">
        <v>13.3</v>
      </c>
      <c r="G37" s="108">
        <v>16</v>
      </c>
      <c r="H37" s="110">
        <v>0.78</v>
      </c>
      <c r="I37" s="110">
        <v>0.81499999999999995</v>
      </c>
      <c r="J37" s="110">
        <v>0.81499999999999995</v>
      </c>
      <c r="K37" s="110">
        <v>0.81499999999999995</v>
      </c>
      <c r="L37" s="110">
        <v>0.81499999999999995</v>
      </c>
      <c r="M37" s="53"/>
      <c r="N37" s="52"/>
      <c r="O37" s="71">
        <v>25</v>
      </c>
      <c r="P37" s="71"/>
      <c r="Q37" s="71">
        <f t="shared" si="2"/>
        <v>5.5610735142780312</v>
      </c>
      <c r="R37" s="71"/>
      <c r="S37" s="71">
        <f t="shared" si="3"/>
        <v>12.226057867793772</v>
      </c>
      <c r="T37" s="99"/>
      <c r="U37" s="53"/>
      <c r="V37" s="53"/>
      <c r="W37" s="29"/>
      <c r="X37" s="29"/>
      <c r="Y37" s="29"/>
      <c r="Z37" s="29"/>
    </row>
    <row r="38" spans="1:78" ht="12.75">
      <c r="A38" s="53"/>
      <c r="B38" s="53"/>
      <c r="C38" s="53"/>
      <c r="D38" s="53"/>
      <c r="E38" s="101" t="s">
        <v>40</v>
      </c>
      <c r="F38" s="110">
        <v>0.68100000000000005</v>
      </c>
      <c r="G38" s="110">
        <v>0.69799999999999995</v>
      </c>
      <c r="H38" s="110">
        <v>0.56999999999999995</v>
      </c>
      <c r="I38" s="110">
        <v>0.621</v>
      </c>
      <c r="J38" s="110">
        <v>0.621</v>
      </c>
      <c r="K38" s="110">
        <v>0.621</v>
      </c>
      <c r="L38" s="110">
        <v>0.621</v>
      </c>
      <c r="M38" s="53"/>
      <c r="N38" s="52"/>
      <c r="O38" s="71">
        <v>30</v>
      </c>
      <c r="P38" s="71"/>
      <c r="Q38" s="71">
        <f t="shared" si="2"/>
        <v>4.7203553754641616</v>
      </c>
      <c r="R38" s="71"/>
      <c r="S38" s="71">
        <f t="shared" si="3"/>
        <v>10.36449718974157</v>
      </c>
      <c r="T38" s="99"/>
      <c r="U38" s="53"/>
      <c r="V38" s="53"/>
      <c r="W38" s="29"/>
      <c r="X38" s="29"/>
      <c r="Y38" s="29"/>
      <c r="Z38" s="29"/>
    </row>
    <row r="39" spans="1:78" ht="12.75">
      <c r="A39" s="53"/>
      <c r="B39" s="53"/>
      <c r="C39" s="53"/>
      <c r="D39" s="53"/>
      <c r="E39" s="101" t="s">
        <v>41</v>
      </c>
      <c r="F39" s="110">
        <v>0.51800000000000002</v>
      </c>
      <c r="G39" s="110">
        <v>0.55100000000000005</v>
      </c>
      <c r="H39" s="110"/>
      <c r="I39" s="110"/>
      <c r="J39" s="110"/>
      <c r="K39" s="110"/>
      <c r="L39" s="110"/>
      <c r="M39" s="53"/>
      <c r="N39" s="52"/>
      <c r="O39" s="71">
        <v>35</v>
      </c>
      <c r="P39" s="71"/>
      <c r="Q39" s="71">
        <f t="shared" si="2"/>
        <v>4.1095051796334365</v>
      </c>
      <c r="R39" s="71"/>
      <c r="S39" s="71">
        <f t="shared" si="3"/>
        <v>9.0135204149809329</v>
      </c>
      <c r="T39" s="99"/>
      <c r="U39" s="53"/>
      <c r="V39" s="53"/>
      <c r="W39" s="29"/>
      <c r="X39" s="29"/>
      <c r="Y39" s="29"/>
      <c r="Z39" s="29"/>
    </row>
    <row r="40" spans="1:78" ht="12.75">
      <c r="A40" s="53"/>
      <c r="B40" s="53"/>
      <c r="C40" s="53"/>
      <c r="D40" s="111"/>
      <c r="E40" s="112"/>
      <c r="F40" s="110"/>
      <c r="G40" s="110"/>
      <c r="H40" s="110"/>
      <c r="I40" s="110"/>
      <c r="J40" s="110"/>
      <c r="K40" s="110"/>
      <c r="L40" s="110"/>
      <c r="M40" s="53"/>
      <c r="N40" s="52"/>
      <c r="O40" s="71">
        <v>40</v>
      </c>
      <c r="P40" s="71"/>
      <c r="Q40" s="71">
        <f t="shared" si="2"/>
        <v>3.64464112943788</v>
      </c>
      <c r="R40" s="71"/>
      <c r="S40" s="71">
        <f t="shared" si="3"/>
        <v>7.9864493691488443</v>
      </c>
      <c r="T40" s="99"/>
      <c r="U40" s="53"/>
      <c r="V40" s="53"/>
      <c r="W40" s="29"/>
      <c r="X40" s="29"/>
      <c r="Y40" s="29"/>
      <c r="Z40" s="29"/>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row>
    <row r="41" spans="1:78" ht="12.75">
      <c r="A41" s="111"/>
      <c r="B41" s="111"/>
      <c r="C41" s="111"/>
      <c r="D41" s="111"/>
      <c r="E41" s="112"/>
      <c r="F41" s="110"/>
      <c r="G41" s="110"/>
      <c r="H41" s="101"/>
      <c r="I41" s="101"/>
      <c r="J41" s="101"/>
      <c r="K41" s="101"/>
      <c r="L41" s="101"/>
      <c r="M41" s="53"/>
      <c r="N41" s="52"/>
      <c r="O41" s="71">
        <v>45</v>
      </c>
      <c r="P41" s="71"/>
      <c r="Q41" s="71">
        <f t="shared" si="2"/>
        <v>3.2784506762051375</v>
      </c>
      <c r="R41" s="71"/>
      <c r="S41" s="71">
        <f t="shared" si="3"/>
        <v>7.1781008777603699</v>
      </c>
      <c r="T41" s="99"/>
      <c r="U41" s="53"/>
      <c r="V41" s="53"/>
      <c r="W41" s="29"/>
      <c r="X41" s="29"/>
      <c r="Y41" s="29"/>
      <c r="Z41" s="29"/>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row>
    <row r="42" spans="1:78" ht="12.75">
      <c r="A42" s="111"/>
      <c r="B42" s="111"/>
      <c r="C42" s="111"/>
      <c r="D42" s="111"/>
      <c r="E42" s="63"/>
      <c r="F42" s="63"/>
      <c r="G42" s="63"/>
      <c r="H42" s="53"/>
      <c r="I42" s="53"/>
      <c r="J42" s="53"/>
      <c r="K42" s="53"/>
      <c r="L42" s="53"/>
      <c r="M42" s="53"/>
      <c r="N42" s="52"/>
      <c r="O42" s="71">
        <v>50</v>
      </c>
      <c r="P42" s="71"/>
      <c r="Q42" s="71">
        <f t="shared" si="2"/>
        <v>2.9821718757046707</v>
      </c>
      <c r="R42" s="71"/>
      <c r="S42" s="71">
        <f t="shared" si="3"/>
        <v>6.5245906733195511</v>
      </c>
      <c r="T42" s="99"/>
      <c r="U42" s="53"/>
      <c r="V42" s="53"/>
      <c r="W42" s="29"/>
      <c r="X42" s="29"/>
      <c r="Y42" s="29"/>
      <c r="Z42" s="29"/>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row>
    <row r="43" spans="1:78">
      <c r="A43" s="111"/>
      <c r="B43" s="111"/>
      <c r="C43" s="111"/>
      <c r="D43" s="53"/>
      <c r="E43" s="53"/>
      <c r="F43" s="53"/>
      <c r="G43" s="53"/>
      <c r="H43" s="53"/>
      <c r="I43" s="53"/>
      <c r="J43" s="53"/>
      <c r="K43" s="53"/>
      <c r="L43" s="53"/>
      <c r="M43" s="53"/>
      <c r="N43" s="52"/>
      <c r="O43" s="71">
        <v>55</v>
      </c>
      <c r="P43" s="71"/>
      <c r="Q43" s="71">
        <f t="shared" si="2"/>
        <v>2.7372889622773577</v>
      </c>
      <c r="R43" s="71"/>
      <c r="S43" s="71">
        <f t="shared" si="3"/>
        <v>5.9848255833027979</v>
      </c>
      <c r="T43" s="99"/>
      <c r="U43" s="53"/>
      <c r="V43" s="53"/>
      <c r="W43" s="29"/>
      <c r="X43" s="29"/>
      <c r="Y43" s="29"/>
      <c r="Z43" s="29"/>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row>
    <row r="44" spans="1:78">
      <c r="A44" s="53"/>
      <c r="B44" s="53"/>
      <c r="C44" s="53"/>
      <c r="D44" s="53"/>
      <c r="E44" s="53"/>
      <c r="F44" s="53"/>
      <c r="G44" s="53"/>
      <c r="H44" s="53"/>
      <c r="I44" s="53"/>
      <c r="J44" s="53"/>
      <c r="K44" s="53"/>
      <c r="L44" s="53"/>
      <c r="M44" s="53"/>
      <c r="N44" s="53"/>
      <c r="O44" s="71">
        <v>60</v>
      </c>
      <c r="P44" s="71"/>
      <c r="Q44" s="71">
        <f t="shared" si="2"/>
        <v>2.5313297887356057</v>
      </c>
      <c r="R44" s="71"/>
      <c r="S44" s="71">
        <f t="shared" si="3"/>
        <v>5.5311452333275701</v>
      </c>
      <c r="T44" s="53"/>
      <c r="U44" s="53"/>
      <c r="V44" s="53"/>
      <c r="W44" s="29"/>
      <c r="X44" s="29"/>
      <c r="Y44" s="29"/>
      <c r="Z44" s="29"/>
    </row>
    <row r="45" spans="1:78">
      <c r="A45" s="53"/>
      <c r="B45" s="53"/>
      <c r="C45" s="53"/>
      <c r="D45" s="53"/>
      <c r="E45" s="53"/>
      <c r="F45" s="53"/>
      <c r="G45" s="53"/>
      <c r="H45" s="53"/>
      <c r="I45" s="53"/>
      <c r="J45" s="53"/>
      <c r="K45" s="53"/>
      <c r="L45" s="53"/>
      <c r="M45" s="53"/>
      <c r="N45" s="53"/>
      <c r="O45" s="53"/>
      <c r="P45" s="53"/>
      <c r="Q45" s="53"/>
      <c r="R45" s="53"/>
      <c r="S45" s="53"/>
      <c r="T45" s="53"/>
      <c r="U45" s="53"/>
      <c r="V45" s="53"/>
      <c r="W45" s="29"/>
      <c r="X45" s="29"/>
      <c r="Y45" s="29"/>
      <c r="Z45" s="29"/>
    </row>
    <row r="46" spans="1:78">
      <c r="A46" s="113"/>
      <c r="B46" s="113"/>
      <c r="C46" s="113"/>
      <c r="D46" s="113"/>
      <c r="E46" s="113"/>
      <c r="F46" s="113"/>
      <c r="G46" s="113"/>
      <c r="H46" s="113"/>
      <c r="I46" s="113"/>
      <c r="J46" s="113"/>
      <c r="K46" s="113"/>
      <c r="L46" s="113"/>
      <c r="M46" s="114"/>
      <c r="N46" s="113"/>
      <c r="O46" s="113"/>
      <c r="P46" s="113"/>
      <c r="Q46" s="113"/>
      <c r="R46" s="113"/>
      <c r="S46" s="113"/>
      <c r="T46" s="113"/>
      <c r="U46" s="113"/>
      <c r="V46" s="113"/>
    </row>
  </sheetData>
  <sheetProtection password="C925" sheet="1" objects="1" scenarios="1"/>
  <mergeCells count="21">
    <mergeCell ref="B1:I1"/>
    <mergeCell ref="E16:E17"/>
    <mergeCell ref="F16:F17"/>
    <mergeCell ref="G16:G17"/>
    <mergeCell ref="I16:L26"/>
    <mergeCell ref="E25:E26"/>
    <mergeCell ref="F25:F26"/>
    <mergeCell ref="G25:G26"/>
    <mergeCell ref="F23:F24"/>
    <mergeCell ref="G23:G24"/>
    <mergeCell ref="E23:E24"/>
    <mergeCell ref="E18:E19"/>
    <mergeCell ref="F18:F19"/>
    <mergeCell ref="G18:G19"/>
    <mergeCell ref="P17:P18"/>
    <mergeCell ref="Q17:Q18"/>
    <mergeCell ref="E20:E21"/>
    <mergeCell ref="F20:F21"/>
    <mergeCell ref="G20:G21"/>
    <mergeCell ref="N17:N18"/>
    <mergeCell ref="O17:O18"/>
  </mergeCells>
  <phoneticPr fontId="0" type="noConversion"/>
  <conditionalFormatting sqref="F18:F19">
    <cfRule type="cellIs" dxfId="2" priority="1" operator="lessThan">
      <formula>30</formula>
    </cfRule>
    <cfRule type="cellIs" dxfId="1" priority="3" operator="lessThan">
      <formula>30</formula>
    </cfRule>
  </conditionalFormatting>
  <conditionalFormatting sqref="F25:F26">
    <cfRule type="cellIs" dxfId="0" priority="2" operator="lessThan">
      <formula>30</formula>
    </cfRule>
  </conditionalFormatting>
  <pageMargins left="0.75" right="0.75" top="0.63" bottom="1" header="0" footer="0"/>
  <pageSetup paperSize="9" scale="4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INTRODUCTION </vt:lpstr>
      <vt:lpstr>INSTRUCTIONS</vt:lpstr>
      <vt:lpstr>AIR EXCHANGE_MULTI-TUNNEL</vt:lpstr>
      <vt:lpstr>_10span_</vt:lpstr>
      <vt:lpstr>_10span_closed</vt:lpstr>
      <vt:lpstr>INSTRUCTIONS!_1Àrea_d_impressió</vt:lpstr>
      <vt:lpstr>'INTRODUCTION '!_1Àrea_d_impressió</vt:lpstr>
      <vt:lpstr>_5span</vt:lpstr>
      <vt:lpstr>_5span_closed</vt:lpstr>
      <vt:lpstr>Altura__lateral</vt:lpstr>
      <vt:lpstr>Altura__zenital_lateral</vt:lpstr>
      <vt:lpstr>Altura_canal</vt:lpstr>
      <vt:lpstr>Altura_cumbrera</vt:lpstr>
      <vt:lpstr>Altura_zenital__interior</vt:lpstr>
      <vt:lpstr>Anchura_nave</vt:lpstr>
      <vt:lpstr>Cdi</vt:lpstr>
      <vt:lpstr>CdL</vt:lpstr>
      <vt:lpstr>Cfte_forma_int</vt:lpstr>
      <vt:lpstr>Cfte_forma_lat</vt:lpstr>
      <vt:lpstr>Cw</vt:lpstr>
      <vt:lpstr>dirección_viento</vt:lpstr>
      <vt:lpstr>Distance</vt:lpstr>
      <vt:lpstr>FL</vt:lpstr>
      <vt:lpstr>flujo</vt:lpstr>
      <vt:lpstr>Longitud</vt:lpstr>
      <vt:lpstr>N__naves</vt:lpstr>
      <vt:lpstr>N_lateral</vt:lpstr>
      <vt:lpstr>N_zenital_interior</vt:lpstr>
      <vt:lpstr>N_zenital_lateral</vt:lpstr>
      <vt:lpstr>Renovaciones</vt:lpstr>
      <vt:lpstr>Superfície</vt:lpstr>
      <vt:lpstr>Superfície_lateral</vt:lpstr>
      <vt:lpstr>Superfície_zenital_interior</vt:lpstr>
      <vt:lpstr>Superfície_zenital_lateral</vt:lpstr>
      <vt:lpstr>velocidad_de_viento</vt:lpstr>
      <vt:lpstr>Volumen</vt:lpstr>
      <vt:lpstr>'AIR EXCHANGE_MULTI-TUNNEL'!Warning___Nº_air_exchange__must_be_higher__than_30_vol·h_1</vt:lpstr>
    </vt:vector>
  </TitlesOfParts>
  <Company>IRTA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irta </dc:creator>
  <cp:lastModifiedBy>jimontero</cp:lastModifiedBy>
  <dcterms:created xsi:type="dcterms:W3CDTF">2003-05-08T11:06:10Z</dcterms:created>
  <dcterms:modified xsi:type="dcterms:W3CDTF">2011-10-03T13:53:18Z</dcterms:modified>
</cp:coreProperties>
</file>